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B362F8DA-071A-4136-A3DE-D73D5F065FC4}" xr6:coauthVersionLast="45" xr6:coauthVersionMax="45" xr10:uidLastSave="{00000000-0000-0000-0000-000000000000}"/>
  <bookViews>
    <workbookView xWindow="-28920" yWindow="-1905" windowWidth="29040" windowHeight="15840" xr2:uid="{00000000-000D-0000-FFFF-FFFF00000000}"/>
  </bookViews>
  <sheets>
    <sheet name="44-story Example Building" sheetId="4" r:id="rId1"/>
    <sheet name="Convert Story Forces to Moments" sheetId="3" r:id="rId2"/>
    <sheet name="Modal Participation Factor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5" l="1"/>
  <c r="G5" i="5"/>
  <c r="H5" i="5"/>
  <c r="F6" i="5"/>
  <c r="G6" i="5"/>
  <c r="H6" i="5"/>
  <c r="F7" i="5"/>
  <c r="G7" i="5"/>
  <c r="L7" i="5" s="1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N12" i="5" s="1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F18" i="5"/>
  <c r="J18" i="5" s="1"/>
  <c r="G18" i="5"/>
  <c r="H18" i="5"/>
  <c r="F19" i="5"/>
  <c r="G19" i="5"/>
  <c r="H19" i="5"/>
  <c r="F20" i="5"/>
  <c r="G20" i="5"/>
  <c r="H20" i="5"/>
  <c r="N20" i="5" s="1"/>
  <c r="F21" i="5"/>
  <c r="G21" i="5"/>
  <c r="H21" i="5"/>
  <c r="F22" i="5"/>
  <c r="G22" i="5"/>
  <c r="H22" i="5"/>
  <c r="F23" i="5"/>
  <c r="G23" i="5"/>
  <c r="H23" i="5"/>
  <c r="F24" i="5"/>
  <c r="G24" i="5"/>
  <c r="H24" i="5"/>
  <c r="F25" i="5"/>
  <c r="G25" i="5"/>
  <c r="H25" i="5"/>
  <c r="F26" i="5"/>
  <c r="G26" i="5"/>
  <c r="H26" i="5"/>
  <c r="F27" i="5"/>
  <c r="G27" i="5"/>
  <c r="H27" i="5"/>
  <c r="F28" i="5"/>
  <c r="G28" i="5"/>
  <c r="H28" i="5"/>
  <c r="N28" i="5" s="1"/>
  <c r="F29" i="5"/>
  <c r="G29" i="5"/>
  <c r="H29" i="5"/>
  <c r="F30" i="5"/>
  <c r="G30" i="5"/>
  <c r="H30" i="5"/>
  <c r="F31" i="5"/>
  <c r="G31" i="5"/>
  <c r="M31" i="5" s="1"/>
  <c r="H31" i="5"/>
  <c r="F32" i="5"/>
  <c r="G32" i="5"/>
  <c r="H32" i="5"/>
  <c r="F33" i="5"/>
  <c r="G33" i="5"/>
  <c r="H33" i="5"/>
  <c r="F34" i="5"/>
  <c r="J34" i="5" s="1"/>
  <c r="G34" i="5"/>
  <c r="H34" i="5"/>
  <c r="F35" i="5"/>
  <c r="G35" i="5"/>
  <c r="H35" i="5"/>
  <c r="F36" i="5"/>
  <c r="G36" i="5"/>
  <c r="H36" i="5"/>
  <c r="N36" i="5" s="1"/>
  <c r="F37" i="5"/>
  <c r="G37" i="5"/>
  <c r="H37" i="5"/>
  <c r="F38" i="5"/>
  <c r="G38" i="5"/>
  <c r="H38" i="5"/>
  <c r="F39" i="5"/>
  <c r="G39" i="5"/>
  <c r="H39" i="5"/>
  <c r="F40" i="5"/>
  <c r="G40" i="5"/>
  <c r="H40" i="5"/>
  <c r="F41" i="5"/>
  <c r="G41" i="5"/>
  <c r="H41" i="5"/>
  <c r="F42" i="5"/>
  <c r="G42" i="5"/>
  <c r="H42" i="5"/>
  <c r="F43" i="5"/>
  <c r="G43" i="5"/>
  <c r="H43" i="5"/>
  <c r="F44" i="5"/>
  <c r="G44" i="5"/>
  <c r="H44" i="5"/>
  <c r="N44" i="5" s="1"/>
  <c r="F45" i="5"/>
  <c r="G45" i="5"/>
  <c r="H45" i="5"/>
  <c r="F46" i="5"/>
  <c r="G46" i="5"/>
  <c r="H46" i="5"/>
  <c r="F47" i="5"/>
  <c r="G47" i="5"/>
  <c r="H47" i="5"/>
  <c r="F48" i="5"/>
  <c r="G48" i="5"/>
  <c r="H48" i="5"/>
  <c r="F4" i="5"/>
  <c r="G4" i="5"/>
  <c r="H4" i="5"/>
  <c r="D6" i="5"/>
  <c r="J6" i="5" s="1"/>
  <c r="D7" i="5"/>
  <c r="D8" i="5"/>
  <c r="D9" i="5"/>
  <c r="M9" i="5" s="1"/>
  <c r="D10" i="5"/>
  <c r="D11" i="5"/>
  <c r="D12" i="5"/>
  <c r="D13" i="5"/>
  <c r="D14" i="5"/>
  <c r="L14" i="5" s="1"/>
  <c r="D15" i="5"/>
  <c r="J15" i="5" s="1"/>
  <c r="D16" i="5"/>
  <c r="D17" i="5"/>
  <c r="L17" i="5" s="1"/>
  <c r="D18" i="5"/>
  <c r="L18" i="5" s="1"/>
  <c r="D19" i="5"/>
  <c r="D20" i="5"/>
  <c r="D21" i="5"/>
  <c r="L21" i="5" s="1"/>
  <c r="D22" i="5"/>
  <c r="O22" i="5" s="1"/>
  <c r="D23" i="5"/>
  <c r="D24" i="5"/>
  <c r="D25" i="5"/>
  <c r="N25" i="5" s="1"/>
  <c r="D26" i="5"/>
  <c r="O26" i="5" s="1"/>
  <c r="D27" i="5"/>
  <c r="D28" i="5"/>
  <c r="D29" i="5"/>
  <c r="M29" i="5" s="1"/>
  <c r="D30" i="5"/>
  <c r="M30" i="5" s="1"/>
  <c r="D31" i="5"/>
  <c r="N31" i="5" s="1"/>
  <c r="D32" i="5"/>
  <c r="D33" i="5"/>
  <c r="N33" i="5" s="1"/>
  <c r="D34" i="5"/>
  <c r="M34" i="5" s="1"/>
  <c r="D35" i="5"/>
  <c r="D36" i="5"/>
  <c r="D37" i="5"/>
  <c r="D38" i="5"/>
  <c r="M38" i="5" s="1"/>
  <c r="D39" i="5"/>
  <c r="O39" i="5" s="1"/>
  <c r="D40" i="5"/>
  <c r="D41" i="5"/>
  <c r="L41" i="5" s="1"/>
  <c r="D42" i="5"/>
  <c r="M42" i="5" s="1"/>
  <c r="D43" i="5"/>
  <c r="D44" i="5"/>
  <c r="D45" i="5"/>
  <c r="L45" i="5" s="1"/>
  <c r="D46" i="5"/>
  <c r="L46" i="5" s="1"/>
  <c r="D47" i="5"/>
  <c r="D48" i="5"/>
  <c r="D5" i="5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3" i="3"/>
  <c r="M13" i="5"/>
  <c r="M21" i="5"/>
  <c r="M37" i="5"/>
  <c r="M45" i="5"/>
  <c r="M5" i="5"/>
  <c r="AU13" i="4"/>
  <c r="AV13" i="4"/>
  <c r="BA13" i="4"/>
  <c r="BJ13" i="4" s="1"/>
  <c r="AA13" i="4"/>
  <c r="AB13" i="4" s="1"/>
  <c r="AD13" i="4"/>
  <c r="AK13" i="4"/>
  <c r="AL13" i="4" s="1"/>
  <c r="AN13" i="4"/>
  <c r="O6" i="5"/>
  <c r="L8" i="5"/>
  <c r="M8" i="5"/>
  <c r="N8" i="5"/>
  <c r="O8" i="5"/>
  <c r="L9" i="5"/>
  <c r="N9" i="5"/>
  <c r="O9" i="5"/>
  <c r="O10" i="5"/>
  <c r="L11" i="5"/>
  <c r="M11" i="5"/>
  <c r="N11" i="5"/>
  <c r="O11" i="5"/>
  <c r="L12" i="5"/>
  <c r="M12" i="5"/>
  <c r="L13" i="5"/>
  <c r="N14" i="5"/>
  <c r="O15" i="5"/>
  <c r="L16" i="5"/>
  <c r="M16" i="5"/>
  <c r="N16" i="5"/>
  <c r="O16" i="5"/>
  <c r="M17" i="5"/>
  <c r="N17" i="5"/>
  <c r="O17" i="5"/>
  <c r="N18" i="5"/>
  <c r="L19" i="5"/>
  <c r="M19" i="5"/>
  <c r="N19" i="5"/>
  <c r="O19" i="5"/>
  <c r="L20" i="5"/>
  <c r="M20" i="5"/>
  <c r="O20" i="5"/>
  <c r="M22" i="5"/>
  <c r="N22" i="5"/>
  <c r="L24" i="5"/>
  <c r="M24" i="5"/>
  <c r="N24" i="5"/>
  <c r="O24" i="5"/>
  <c r="L25" i="5"/>
  <c r="M25" i="5"/>
  <c r="M26" i="5"/>
  <c r="N26" i="5"/>
  <c r="L27" i="5"/>
  <c r="M27" i="5"/>
  <c r="N27" i="5"/>
  <c r="O27" i="5"/>
  <c r="L28" i="5"/>
  <c r="M28" i="5"/>
  <c r="L29" i="5"/>
  <c r="L30" i="5"/>
  <c r="L32" i="5"/>
  <c r="M32" i="5"/>
  <c r="N32" i="5"/>
  <c r="O32" i="5"/>
  <c r="L33" i="5"/>
  <c r="M33" i="5"/>
  <c r="O33" i="5"/>
  <c r="L34" i="5"/>
  <c r="L35" i="5"/>
  <c r="M35" i="5"/>
  <c r="N35" i="5"/>
  <c r="O35" i="5"/>
  <c r="L36" i="5"/>
  <c r="M36" i="5"/>
  <c r="L37" i="5"/>
  <c r="L38" i="5"/>
  <c r="O38" i="5"/>
  <c r="L40" i="5"/>
  <c r="M40" i="5"/>
  <c r="N40" i="5"/>
  <c r="O40" i="5"/>
  <c r="N41" i="5"/>
  <c r="O41" i="5"/>
  <c r="L42" i="5"/>
  <c r="O42" i="5"/>
  <c r="L43" i="5"/>
  <c r="M43" i="5"/>
  <c r="N43" i="5"/>
  <c r="O43" i="5"/>
  <c r="L44" i="5"/>
  <c r="M44" i="5"/>
  <c r="O44" i="5"/>
  <c r="N46" i="5"/>
  <c r="O46" i="5"/>
  <c r="L48" i="5"/>
  <c r="M48" i="5"/>
  <c r="N48" i="5"/>
  <c r="O48" i="5"/>
  <c r="J7" i="5"/>
  <c r="J8" i="5"/>
  <c r="K8" i="5"/>
  <c r="J9" i="5"/>
  <c r="K9" i="5"/>
  <c r="J11" i="5"/>
  <c r="K11" i="5"/>
  <c r="J12" i="5"/>
  <c r="K12" i="5"/>
  <c r="J14" i="5"/>
  <c r="K14" i="5"/>
  <c r="J16" i="5"/>
  <c r="K16" i="5"/>
  <c r="K17" i="5"/>
  <c r="J19" i="5"/>
  <c r="K19" i="5"/>
  <c r="J20" i="5"/>
  <c r="K20" i="5"/>
  <c r="K23" i="5"/>
  <c r="J24" i="5"/>
  <c r="K24" i="5"/>
  <c r="J25" i="5"/>
  <c r="J27" i="5"/>
  <c r="K27" i="5"/>
  <c r="J28" i="5"/>
  <c r="K28" i="5"/>
  <c r="J30" i="5"/>
  <c r="J32" i="5"/>
  <c r="K32" i="5"/>
  <c r="K33" i="5"/>
  <c r="J35" i="5"/>
  <c r="K35" i="5"/>
  <c r="J36" i="5"/>
  <c r="K36" i="5"/>
  <c r="J39" i="5"/>
  <c r="J40" i="5"/>
  <c r="K40" i="5"/>
  <c r="J41" i="5"/>
  <c r="K41" i="5"/>
  <c r="J43" i="5"/>
  <c r="K43" i="5"/>
  <c r="J44" i="5"/>
  <c r="K44" i="5"/>
  <c r="J46" i="5"/>
  <c r="K46" i="5"/>
  <c r="J48" i="5"/>
  <c r="K48" i="5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12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12" i="4"/>
  <c r="C5" i="4"/>
  <c r="C6" i="4"/>
  <c r="C4" i="4"/>
  <c r="K18" i="5" l="1"/>
  <c r="O36" i="5"/>
  <c r="O12" i="5"/>
  <c r="J10" i="5"/>
  <c r="O28" i="5"/>
  <c r="L47" i="5"/>
  <c r="L23" i="5"/>
  <c r="M7" i="5"/>
  <c r="J23" i="5"/>
  <c r="N15" i="5"/>
  <c r="K31" i="5"/>
  <c r="M46" i="5"/>
  <c r="N39" i="5"/>
  <c r="O34" i="5"/>
  <c r="O30" i="5"/>
  <c r="L26" i="5"/>
  <c r="M15" i="5"/>
  <c r="N10" i="5"/>
  <c r="N6" i="5"/>
  <c r="J31" i="5"/>
  <c r="J26" i="5"/>
  <c r="J22" i="5"/>
  <c r="J17" i="5"/>
  <c r="M41" i="5"/>
  <c r="M39" i="5"/>
  <c r="N34" i="5"/>
  <c r="N30" i="5"/>
  <c r="O25" i="5"/>
  <c r="O23" i="5"/>
  <c r="L15" i="5"/>
  <c r="M10" i="5"/>
  <c r="M6" i="5"/>
  <c r="M49" i="5" s="1"/>
  <c r="L31" i="5"/>
  <c r="K26" i="5"/>
  <c r="K22" i="5"/>
  <c r="L22" i="5"/>
  <c r="K39" i="5"/>
  <c r="K34" i="5"/>
  <c r="K30" i="5"/>
  <c r="K25" i="5"/>
  <c r="K7" i="5"/>
  <c r="O47" i="5"/>
  <c r="L39" i="5"/>
  <c r="N23" i="5"/>
  <c r="O18" i="5"/>
  <c r="O14" i="5"/>
  <c r="L10" i="5"/>
  <c r="L6" i="5"/>
  <c r="N47" i="5"/>
  <c r="M23" i="5"/>
  <c r="O7" i="5"/>
  <c r="K47" i="5"/>
  <c r="K42" i="5"/>
  <c r="K38" i="5"/>
  <c r="K15" i="5"/>
  <c r="K10" i="5"/>
  <c r="K6" i="5"/>
  <c r="M47" i="5"/>
  <c r="N42" i="5"/>
  <c r="N38" i="5"/>
  <c r="O31" i="5"/>
  <c r="M18" i="5"/>
  <c r="M14" i="5"/>
  <c r="N7" i="5"/>
  <c r="J47" i="5"/>
  <c r="J42" i="5"/>
  <c r="J38" i="5"/>
  <c r="J33" i="5"/>
  <c r="K45" i="5"/>
  <c r="K37" i="5"/>
  <c r="K29" i="5"/>
  <c r="K21" i="5"/>
  <c r="K13" i="5"/>
  <c r="J45" i="5"/>
  <c r="J37" i="5"/>
  <c r="J29" i="5"/>
  <c r="J21" i="5"/>
  <c r="J13" i="5"/>
  <c r="O45" i="5"/>
  <c r="O37" i="5"/>
  <c r="O29" i="5"/>
  <c r="O21" i="5"/>
  <c r="O13" i="5"/>
  <c r="N45" i="5"/>
  <c r="N37" i="5"/>
  <c r="N29" i="5"/>
  <c r="N21" i="5"/>
  <c r="N13" i="5"/>
  <c r="O5" i="5"/>
  <c r="J5" i="5"/>
  <c r="K5" i="5"/>
  <c r="L5" i="5"/>
  <c r="N5" i="5"/>
  <c r="BD13" i="4"/>
  <c r="AP57" i="4"/>
  <c r="AL57" i="4"/>
  <c r="AV57" i="4"/>
  <c r="AF57" i="4"/>
  <c r="V57" i="4"/>
  <c r="BF57" i="4"/>
  <c r="BG5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I105" i="4"/>
  <c r="H105" i="4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BA57" i="4"/>
  <c r="BJ57" i="4" s="1"/>
  <c r="AZ57" i="4"/>
  <c r="BI57" i="4" s="1"/>
  <c r="AA57" i="4"/>
  <c r="AB57" i="4" s="1"/>
  <c r="J56" i="4"/>
  <c r="I56" i="4"/>
  <c r="H56" i="4"/>
  <c r="G56" i="4"/>
  <c r="F56" i="4"/>
  <c r="E56" i="4"/>
  <c r="D56" i="4"/>
  <c r="BA56" i="4"/>
  <c r="BJ56" i="4" s="1"/>
  <c r="AU56" i="4"/>
  <c r="AV56" i="4" s="1"/>
  <c r="AK56" i="4"/>
  <c r="AL56" i="4" s="1"/>
  <c r="AA56" i="4"/>
  <c r="AB56" i="4" s="1"/>
  <c r="J55" i="4"/>
  <c r="I55" i="4"/>
  <c r="H55" i="4"/>
  <c r="G55" i="4"/>
  <c r="F55" i="4"/>
  <c r="E55" i="4"/>
  <c r="D55" i="4"/>
  <c r="BA55" i="4"/>
  <c r="BJ55" i="4" s="1"/>
  <c r="AU55" i="4"/>
  <c r="AV55" i="4" s="1"/>
  <c r="AK55" i="4"/>
  <c r="AL55" i="4" s="1"/>
  <c r="AA55" i="4"/>
  <c r="AB55" i="4" s="1"/>
  <c r="J54" i="4"/>
  <c r="I54" i="4"/>
  <c r="H54" i="4"/>
  <c r="G54" i="4"/>
  <c r="F54" i="4"/>
  <c r="E54" i="4"/>
  <c r="D54" i="4"/>
  <c r="BA54" i="4"/>
  <c r="BJ54" i="4" s="1"/>
  <c r="AU54" i="4"/>
  <c r="AV54" i="4" s="1"/>
  <c r="AK54" i="4"/>
  <c r="AL54" i="4" s="1"/>
  <c r="AA54" i="4"/>
  <c r="AB54" i="4" s="1"/>
  <c r="J53" i="4"/>
  <c r="I53" i="4"/>
  <c r="H53" i="4"/>
  <c r="G53" i="4"/>
  <c r="F53" i="4"/>
  <c r="E53" i="4"/>
  <c r="D53" i="4"/>
  <c r="BA53" i="4"/>
  <c r="BJ53" i="4" s="1"/>
  <c r="AU53" i="4"/>
  <c r="AV53" i="4" s="1"/>
  <c r="AK53" i="4"/>
  <c r="AL53" i="4" s="1"/>
  <c r="AA53" i="4"/>
  <c r="AB53" i="4" s="1"/>
  <c r="J52" i="4"/>
  <c r="I52" i="4"/>
  <c r="H52" i="4"/>
  <c r="G52" i="4"/>
  <c r="F52" i="4"/>
  <c r="E52" i="4"/>
  <c r="D52" i="4"/>
  <c r="BA52" i="4"/>
  <c r="BJ52" i="4" s="1"/>
  <c r="AU52" i="4"/>
  <c r="AV52" i="4" s="1"/>
  <c r="AK52" i="4"/>
  <c r="AL52" i="4" s="1"/>
  <c r="AA52" i="4"/>
  <c r="AB52" i="4" s="1"/>
  <c r="J51" i="4"/>
  <c r="I51" i="4"/>
  <c r="H51" i="4"/>
  <c r="G51" i="4"/>
  <c r="F51" i="4"/>
  <c r="E51" i="4"/>
  <c r="D51" i="4"/>
  <c r="BA51" i="4"/>
  <c r="BJ51" i="4" s="1"/>
  <c r="AU51" i="4"/>
  <c r="AV51" i="4" s="1"/>
  <c r="AK51" i="4"/>
  <c r="AL51" i="4" s="1"/>
  <c r="AA51" i="4"/>
  <c r="AB51" i="4" s="1"/>
  <c r="J50" i="4"/>
  <c r="I50" i="4"/>
  <c r="H50" i="4"/>
  <c r="G50" i="4"/>
  <c r="F50" i="4"/>
  <c r="E50" i="4"/>
  <c r="D50" i="4"/>
  <c r="BA50" i="4"/>
  <c r="BJ50" i="4" s="1"/>
  <c r="AU50" i="4"/>
  <c r="AV50" i="4" s="1"/>
  <c r="AK50" i="4"/>
  <c r="AL50" i="4" s="1"/>
  <c r="AA50" i="4"/>
  <c r="AB50" i="4" s="1"/>
  <c r="J49" i="4"/>
  <c r="I49" i="4"/>
  <c r="H49" i="4"/>
  <c r="G49" i="4"/>
  <c r="F49" i="4"/>
  <c r="E49" i="4"/>
  <c r="D49" i="4"/>
  <c r="BA49" i="4"/>
  <c r="BJ49" i="4" s="1"/>
  <c r="AU49" i="4"/>
  <c r="AV49" i="4" s="1"/>
  <c r="AK49" i="4"/>
  <c r="AL49" i="4" s="1"/>
  <c r="AA49" i="4"/>
  <c r="AB49" i="4" s="1"/>
  <c r="J48" i="4"/>
  <c r="I48" i="4"/>
  <c r="H48" i="4"/>
  <c r="G48" i="4"/>
  <c r="F48" i="4"/>
  <c r="E48" i="4"/>
  <c r="D48" i="4"/>
  <c r="BA48" i="4"/>
  <c r="BJ48" i="4" s="1"/>
  <c r="AU48" i="4"/>
  <c r="AV48" i="4" s="1"/>
  <c r="AK48" i="4"/>
  <c r="AL48" i="4" s="1"/>
  <c r="AA48" i="4"/>
  <c r="AB48" i="4" s="1"/>
  <c r="J47" i="4"/>
  <c r="I47" i="4"/>
  <c r="H47" i="4"/>
  <c r="G47" i="4"/>
  <c r="F47" i="4"/>
  <c r="E47" i="4"/>
  <c r="D47" i="4"/>
  <c r="BA47" i="4"/>
  <c r="BJ47" i="4" s="1"/>
  <c r="AU47" i="4"/>
  <c r="AV47" i="4" s="1"/>
  <c r="AK47" i="4"/>
  <c r="AL47" i="4" s="1"/>
  <c r="AA47" i="4"/>
  <c r="AB47" i="4" s="1"/>
  <c r="J46" i="4"/>
  <c r="I46" i="4"/>
  <c r="H46" i="4"/>
  <c r="G46" i="4"/>
  <c r="F46" i="4"/>
  <c r="E46" i="4"/>
  <c r="D46" i="4"/>
  <c r="BA46" i="4"/>
  <c r="BJ46" i="4" s="1"/>
  <c r="AU46" i="4"/>
  <c r="AV46" i="4" s="1"/>
  <c r="AK46" i="4"/>
  <c r="AL46" i="4" s="1"/>
  <c r="AA46" i="4"/>
  <c r="AB46" i="4" s="1"/>
  <c r="J45" i="4"/>
  <c r="I45" i="4"/>
  <c r="H45" i="4"/>
  <c r="G45" i="4"/>
  <c r="F45" i="4"/>
  <c r="E45" i="4"/>
  <c r="D45" i="4"/>
  <c r="BA45" i="4"/>
  <c r="BJ45" i="4" s="1"/>
  <c r="AU45" i="4"/>
  <c r="AV45" i="4" s="1"/>
  <c r="AK45" i="4"/>
  <c r="AL45" i="4" s="1"/>
  <c r="AA45" i="4"/>
  <c r="AB45" i="4" s="1"/>
  <c r="J44" i="4"/>
  <c r="I44" i="4"/>
  <c r="H44" i="4"/>
  <c r="G44" i="4"/>
  <c r="F44" i="4"/>
  <c r="E44" i="4"/>
  <c r="D44" i="4"/>
  <c r="BA44" i="4"/>
  <c r="BJ44" i="4" s="1"/>
  <c r="AU44" i="4"/>
  <c r="AV44" i="4" s="1"/>
  <c r="AK44" i="4"/>
  <c r="AL44" i="4" s="1"/>
  <c r="AA44" i="4"/>
  <c r="AB44" i="4" s="1"/>
  <c r="J43" i="4"/>
  <c r="I43" i="4"/>
  <c r="H43" i="4"/>
  <c r="G43" i="4"/>
  <c r="F43" i="4"/>
  <c r="E43" i="4"/>
  <c r="D43" i="4"/>
  <c r="BA43" i="4"/>
  <c r="BJ43" i="4" s="1"/>
  <c r="AU43" i="4"/>
  <c r="AV43" i="4" s="1"/>
  <c r="AK43" i="4"/>
  <c r="AL43" i="4" s="1"/>
  <c r="AA43" i="4"/>
  <c r="AB43" i="4" s="1"/>
  <c r="J42" i="4"/>
  <c r="I42" i="4"/>
  <c r="H42" i="4"/>
  <c r="G42" i="4"/>
  <c r="F42" i="4"/>
  <c r="E42" i="4"/>
  <c r="D42" i="4"/>
  <c r="BA42" i="4"/>
  <c r="BJ42" i="4" s="1"/>
  <c r="AU42" i="4"/>
  <c r="AV42" i="4" s="1"/>
  <c r="AK42" i="4"/>
  <c r="AL42" i="4" s="1"/>
  <c r="AA42" i="4"/>
  <c r="AB42" i="4" s="1"/>
  <c r="J41" i="4"/>
  <c r="I41" i="4"/>
  <c r="H41" i="4"/>
  <c r="G41" i="4"/>
  <c r="F41" i="4"/>
  <c r="E41" i="4"/>
  <c r="D41" i="4"/>
  <c r="BA41" i="4"/>
  <c r="BJ41" i="4" s="1"/>
  <c r="AU41" i="4"/>
  <c r="AV41" i="4" s="1"/>
  <c r="AK41" i="4"/>
  <c r="AL41" i="4" s="1"/>
  <c r="AA41" i="4"/>
  <c r="AB41" i="4" s="1"/>
  <c r="J40" i="4"/>
  <c r="I40" i="4"/>
  <c r="H40" i="4"/>
  <c r="G40" i="4"/>
  <c r="F40" i="4"/>
  <c r="E40" i="4"/>
  <c r="D40" i="4"/>
  <c r="BA40" i="4"/>
  <c r="BJ40" i="4" s="1"/>
  <c r="AU40" i="4"/>
  <c r="AV40" i="4" s="1"/>
  <c r="AK40" i="4"/>
  <c r="AL40" i="4" s="1"/>
  <c r="AA40" i="4"/>
  <c r="AB40" i="4" s="1"/>
  <c r="J39" i="4"/>
  <c r="I39" i="4"/>
  <c r="H39" i="4"/>
  <c r="G39" i="4"/>
  <c r="F39" i="4"/>
  <c r="E39" i="4"/>
  <c r="D39" i="4"/>
  <c r="BA39" i="4"/>
  <c r="BJ39" i="4" s="1"/>
  <c r="AU39" i="4"/>
  <c r="AV39" i="4" s="1"/>
  <c r="AK39" i="4"/>
  <c r="AL39" i="4" s="1"/>
  <c r="AA39" i="4"/>
  <c r="AB39" i="4" s="1"/>
  <c r="J38" i="4"/>
  <c r="I38" i="4"/>
  <c r="H38" i="4"/>
  <c r="G38" i="4"/>
  <c r="F38" i="4"/>
  <c r="E38" i="4"/>
  <c r="D38" i="4"/>
  <c r="BA38" i="4"/>
  <c r="BJ38" i="4" s="1"/>
  <c r="AU38" i="4"/>
  <c r="AV38" i="4" s="1"/>
  <c r="AK38" i="4"/>
  <c r="AL38" i="4" s="1"/>
  <c r="AA38" i="4"/>
  <c r="AB38" i="4" s="1"/>
  <c r="J37" i="4"/>
  <c r="I37" i="4"/>
  <c r="H37" i="4"/>
  <c r="G37" i="4"/>
  <c r="F37" i="4"/>
  <c r="E37" i="4"/>
  <c r="D37" i="4"/>
  <c r="BA37" i="4"/>
  <c r="BJ37" i="4" s="1"/>
  <c r="AU37" i="4"/>
  <c r="AV37" i="4" s="1"/>
  <c r="AK37" i="4"/>
  <c r="AL37" i="4" s="1"/>
  <c r="AA37" i="4"/>
  <c r="AB37" i="4" s="1"/>
  <c r="J36" i="4"/>
  <c r="I36" i="4"/>
  <c r="H36" i="4"/>
  <c r="G36" i="4"/>
  <c r="F36" i="4"/>
  <c r="E36" i="4"/>
  <c r="D36" i="4"/>
  <c r="BA36" i="4"/>
  <c r="BJ36" i="4" s="1"/>
  <c r="AU36" i="4"/>
  <c r="AV36" i="4" s="1"/>
  <c r="AK36" i="4"/>
  <c r="AL36" i="4" s="1"/>
  <c r="AA36" i="4"/>
  <c r="AB36" i="4" s="1"/>
  <c r="J35" i="4"/>
  <c r="I35" i="4"/>
  <c r="H35" i="4"/>
  <c r="G35" i="4"/>
  <c r="F35" i="4"/>
  <c r="E35" i="4"/>
  <c r="D35" i="4"/>
  <c r="BA35" i="4"/>
  <c r="BJ35" i="4" s="1"/>
  <c r="AU35" i="4"/>
  <c r="AV35" i="4" s="1"/>
  <c r="AK35" i="4"/>
  <c r="AL35" i="4" s="1"/>
  <c r="AA35" i="4"/>
  <c r="AB35" i="4" s="1"/>
  <c r="J34" i="4"/>
  <c r="I34" i="4"/>
  <c r="H34" i="4"/>
  <c r="G34" i="4"/>
  <c r="F34" i="4"/>
  <c r="E34" i="4"/>
  <c r="D34" i="4"/>
  <c r="BA34" i="4"/>
  <c r="BJ34" i="4" s="1"/>
  <c r="AU34" i="4"/>
  <c r="AV34" i="4" s="1"/>
  <c r="AK34" i="4"/>
  <c r="AL34" i="4" s="1"/>
  <c r="AA34" i="4"/>
  <c r="AB34" i="4" s="1"/>
  <c r="J33" i="4"/>
  <c r="I33" i="4"/>
  <c r="H33" i="4"/>
  <c r="G33" i="4"/>
  <c r="F33" i="4"/>
  <c r="E33" i="4"/>
  <c r="D33" i="4"/>
  <c r="BA33" i="4"/>
  <c r="BJ33" i="4" s="1"/>
  <c r="AU33" i="4"/>
  <c r="AV33" i="4" s="1"/>
  <c r="AK33" i="4"/>
  <c r="AL33" i="4" s="1"/>
  <c r="AA33" i="4"/>
  <c r="AB33" i="4" s="1"/>
  <c r="J32" i="4"/>
  <c r="I32" i="4"/>
  <c r="H32" i="4"/>
  <c r="G32" i="4"/>
  <c r="F32" i="4"/>
  <c r="E32" i="4"/>
  <c r="D32" i="4"/>
  <c r="BA32" i="4"/>
  <c r="BJ32" i="4" s="1"/>
  <c r="AU32" i="4"/>
  <c r="AV32" i="4" s="1"/>
  <c r="AK32" i="4"/>
  <c r="AL32" i="4" s="1"/>
  <c r="AA32" i="4"/>
  <c r="AB32" i="4" s="1"/>
  <c r="J31" i="4"/>
  <c r="I31" i="4"/>
  <c r="H31" i="4"/>
  <c r="G31" i="4"/>
  <c r="F31" i="4"/>
  <c r="E31" i="4"/>
  <c r="D31" i="4"/>
  <c r="BA31" i="4"/>
  <c r="BJ31" i="4" s="1"/>
  <c r="AU31" i="4"/>
  <c r="AV31" i="4" s="1"/>
  <c r="AK31" i="4"/>
  <c r="AL31" i="4" s="1"/>
  <c r="AA31" i="4"/>
  <c r="AB31" i="4" s="1"/>
  <c r="J30" i="4"/>
  <c r="I30" i="4"/>
  <c r="H30" i="4"/>
  <c r="G30" i="4"/>
  <c r="F30" i="4"/>
  <c r="E30" i="4"/>
  <c r="D30" i="4"/>
  <c r="BA30" i="4"/>
  <c r="BJ30" i="4" s="1"/>
  <c r="AU30" i="4"/>
  <c r="AV30" i="4" s="1"/>
  <c r="AK30" i="4"/>
  <c r="AL30" i="4" s="1"/>
  <c r="AA30" i="4"/>
  <c r="AB30" i="4" s="1"/>
  <c r="J29" i="4"/>
  <c r="I29" i="4"/>
  <c r="H29" i="4"/>
  <c r="G29" i="4"/>
  <c r="F29" i="4"/>
  <c r="E29" i="4"/>
  <c r="D29" i="4"/>
  <c r="BA29" i="4"/>
  <c r="BJ29" i="4" s="1"/>
  <c r="AU29" i="4"/>
  <c r="AV29" i="4" s="1"/>
  <c r="AK29" i="4"/>
  <c r="AL29" i="4" s="1"/>
  <c r="AA29" i="4"/>
  <c r="AB29" i="4" s="1"/>
  <c r="J28" i="4"/>
  <c r="I28" i="4"/>
  <c r="H28" i="4"/>
  <c r="G28" i="4"/>
  <c r="F28" i="4"/>
  <c r="E28" i="4"/>
  <c r="D28" i="4"/>
  <c r="BA28" i="4"/>
  <c r="BJ28" i="4" s="1"/>
  <c r="AU28" i="4"/>
  <c r="AV28" i="4" s="1"/>
  <c r="AK28" i="4"/>
  <c r="AL28" i="4" s="1"/>
  <c r="AA28" i="4"/>
  <c r="AB28" i="4" s="1"/>
  <c r="J27" i="4"/>
  <c r="I27" i="4"/>
  <c r="H27" i="4"/>
  <c r="G27" i="4"/>
  <c r="F27" i="4"/>
  <c r="E27" i="4"/>
  <c r="D27" i="4"/>
  <c r="BA27" i="4"/>
  <c r="BJ27" i="4" s="1"/>
  <c r="AU27" i="4"/>
  <c r="AV27" i="4" s="1"/>
  <c r="AK27" i="4"/>
  <c r="AL27" i="4" s="1"/>
  <c r="AA27" i="4"/>
  <c r="AB27" i="4" s="1"/>
  <c r="J26" i="4"/>
  <c r="I26" i="4"/>
  <c r="H26" i="4"/>
  <c r="G26" i="4"/>
  <c r="F26" i="4"/>
  <c r="E26" i="4"/>
  <c r="D26" i="4"/>
  <c r="BA26" i="4"/>
  <c r="BJ26" i="4" s="1"/>
  <c r="AU26" i="4"/>
  <c r="AV26" i="4" s="1"/>
  <c r="AK26" i="4"/>
  <c r="AL26" i="4" s="1"/>
  <c r="AA26" i="4"/>
  <c r="AB26" i="4" s="1"/>
  <c r="J25" i="4"/>
  <c r="I25" i="4"/>
  <c r="H25" i="4"/>
  <c r="G25" i="4"/>
  <c r="F25" i="4"/>
  <c r="E25" i="4"/>
  <c r="D25" i="4"/>
  <c r="BA25" i="4"/>
  <c r="BJ25" i="4" s="1"/>
  <c r="AU25" i="4"/>
  <c r="AV25" i="4" s="1"/>
  <c r="AK25" i="4"/>
  <c r="AL25" i="4" s="1"/>
  <c r="AA25" i="4"/>
  <c r="AB25" i="4" s="1"/>
  <c r="J24" i="4"/>
  <c r="I24" i="4"/>
  <c r="H24" i="4"/>
  <c r="G24" i="4"/>
  <c r="F24" i="4"/>
  <c r="E24" i="4"/>
  <c r="D24" i="4"/>
  <c r="BA24" i="4"/>
  <c r="BJ24" i="4" s="1"/>
  <c r="AU24" i="4"/>
  <c r="AV24" i="4" s="1"/>
  <c r="AK24" i="4"/>
  <c r="AL24" i="4" s="1"/>
  <c r="AA24" i="4"/>
  <c r="AB24" i="4" s="1"/>
  <c r="J23" i="4"/>
  <c r="I23" i="4"/>
  <c r="H23" i="4"/>
  <c r="G23" i="4"/>
  <c r="F23" i="4"/>
  <c r="E23" i="4"/>
  <c r="D23" i="4"/>
  <c r="BA23" i="4"/>
  <c r="BJ23" i="4" s="1"/>
  <c r="AU23" i="4"/>
  <c r="AV23" i="4" s="1"/>
  <c r="AK23" i="4"/>
  <c r="AL23" i="4" s="1"/>
  <c r="AA23" i="4"/>
  <c r="AB23" i="4" s="1"/>
  <c r="J22" i="4"/>
  <c r="I22" i="4"/>
  <c r="H22" i="4"/>
  <c r="G22" i="4"/>
  <c r="F22" i="4"/>
  <c r="E22" i="4"/>
  <c r="D22" i="4"/>
  <c r="BA22" i="4"/>
  <c r="BJ22" i="4" s="1"/>
  <c r="AU22" i="4"/>
  <c r="AV22" i="4" s="1"/>
  <c r="AK22" i="4"/>
  <c r="AL22" i="4" s="1"/>
  <c r="AA22" i="4"/>
  <c r="AB22" i="4" s="1"/>
  <c r="J21" i="4"/>
  <c r="I21" i="4"/>
  <c r="H21" i="4"/>
  <c r="G21" i="4"/>
  <c r="F21" i="4"/>
  <c r="E21" i="4"/>
  <c r="D21" i="4"/>
  <c r="BA21" i="4"/>
  <c r="BJ21" i="4" s="1"/>
  <c r="AU21" i="4"/>
  <c r="AV21" i="4" s="1"/>
  <c r="AK21" i="4"/>
  <c r="AL21" i="4" s="1"/>
  <c r="AA21" i="4"/>
  <c r="AB21" i="4" s="1"/>
  <c r="J20" i="4"/>
  <c r="I20" i="4"/>
  <c r="H20" i="4"/>
  <c r="G20" i="4"/>
  <c r="F20" i="4"/>
  <c r="E20" i="4"/>
  <c r="D20" i="4"/>
  <c r="BA20" i="4"/>
  <c r="BJ20" i="4" s="1"/>
  <c r="AU20" i="4"/>
  <c r="AV20" i="4" s="1"/>
  <c r="AK20" i="4"/>
  <c r="AL20" i="4" s="1"/>
  <c r="AA20" i="4"/>
  <c r="AB20" i="4" s="1"/>
  <c r="J19" i="4"/>
  <c r="I19" i="4"/>
  <c r="H19" i="4"/>
  <c r="G19" i="4"/>
  <c r="F19" i="4"/>
  <c r="E19" i="4"/>
  <c r="D19" i="4"/>
  <c r="BA19" i="4"/>
  <c r="BJ19" i="4" s="1"/>
  <c r="AU19" i="4"/>
  <c r="AV19" i="4" s="1"/>
  <c r="AK19" i="4"/>
  <c r="AL19" i="4" s="1"/>
  <c r="AA19" i="4"/>
  <c r="AB19" i="4" s="1"/>
  <c r="J18" i="4"/>
  <c r="I18" i="4"/>
  <c r="H18" i="4"/>
  <c r="G18" i="4"/>
  <c r="F18" i="4"/>
  <c r="E18" i="4"/>
  <c r="D18" i="4"/>
  <c r="BA18" i="4"/>
  <c r="BJ18" i="4" s="1"/>
  <c r="AU18" i="4"/>
  <c r="AV18" i="4" s="1"/>
  <c r="AK18" i="4"/>
  <c r="AL18" i="4" s="1"/>
  <c r="AA18" i="4"/>
  <c r="AB18" i="4" s="1"/>
  <c r="J17" i="4"/>
  <c r="I17" i="4"/>
  <c r="H17" i="4"/>
  <c r="G17" i="4"/>
  <c r="F17" i="4"/>
  <c r="E17" i="4"/>
  <c r="D17" i="4"/>
  <c r="BA17" i="4"/>
  <c r="BJ17" i="4" s="1"/>
  <c r="AU17" i="4"/>
  <c r="AV17" i="4" s="1"/>
  <c r="AK17" i="4"/>
  <c r="AL17" i="4" s="1"/>
  <c r="AA17" i="4"/>
  <c r="AB17" i="4" s="1"/>
  <c r="J16" i="4"/>
  <c r="I16" i="4"/>
  <c r="H16" i="4"/>
  <c r="G16" i="4"/>
  <c r="F16" i="4"/>
  <c r="E16" i="4"/>
  <c r="D16" i="4"/>
  <c r="BA16" i="4"/>
  <c r="BJ16" i="4" s="1"/>
  <c r="AU16" i="4"/>
  <c r="AV16" i="4" s="1"/>
  <c r="AK16" i="4"/>
  <c r="AL16" i="4" s="1"/>
  <c r="AA16" i="4"/>
  <c r="AB16" i="4" s="1"/>
  <c r="J15" i="4"/>
  <c r="I15" i="4"/>
  <c r="H15" i="4"/>
  <c r="G15" i="4"/>
  <c r="F15" i="4"/>
  <c r="E15" i="4"/>
  <c r="D15" i="4"/>
  <c r="BA15" i="4"/>
  <c r="BJ15" i="4" s="1"/>
  <c r="AU15" i="4"/>
  <c r="AV15" i="4" s="1"/>
  <c r="AK15" i="4"/>
  <c r="AL15" i="4" s="1"/>
  <c r="AA15" i="4"/>
  <c r="AB15" i="4" s="1"/>
  <c r="J14" i="4"/>
  <c r="I14" i="4"/>
  <c r="H14" i="4"/>
  <c r="G14" i="4"/>
  <c r="F14" i="4"/>
  <c r="E14" i="4"/>
  <c r="D14" i="4"/>
  <c r="BA14" i="4"/>
  <c r="BJ14" i="4" s="1"/>
  <c r="AU14" i="4"/>
  <c r="AV14" i="4" s="1"/>
  <c r="AK14" i="4"/>
  <c r="AL14" i="4" s="1"/>
  <c r="AA14" i="4"/>
  <c r="AB14" i="4" s="1"/>
  <c r="J13" i="4"/>
  <c r="I13" i="4"/>
  <c r="H13" i="4"/>
  <c r="G13" i="4"/>
  <c r="F13" i="4"/>
  <c r="E13" i="4"/>
  <c r="D13" i="4"/>
  <c r="E4" i="4"/>
  <c r="L49" i="5" l="1"/>
  <c r="L50" i="5" s="1"/>
  <c r="R5" i="4" s="1"/>
  <c r="N49" i="5"/>
  <c r="K49" i="5"/>
  <c r="J49" i="5"/>
  <c r="J50" i="5" s="1"/>
  <c r="R4" i="4" s="1"/>
  <c r="O49" i="5"/>
  <c r="N50" i="5" s="1"/>
  <c r="R6" i="4" s="1"/>
  <c r="BC57" i="4"/>
  <c r="BD53" i="4"/>
  <c r="BD45" i="4"/>
  <c r="BD37" i="4"/>
  <c r="BD29" i="4"/>
  <c r="BD21" i="4"/>
  <c r="BD52" i="4"/>
  <c r="BD44" i="4"/>
  <c r="BD36" i="4"/>
  <c r="BD28" i="4"/>
  <c r="BD20" i="4"/>
  <c r="BD51" i="4"/>
  <c r="BD43" i="4"/>
  <c r="BD35" i="4"/>
  <c r="BD27" i="4"/>
  <c r="BD19" i="4"/>
  <c r="BD57" i="4"/>
  <c r="BD50" i="4"/>
  <c r="BD42" i="4"/>
  <c r="BD34" i="4"/>
  <c r="BD26" i="4"/>
  <c r="BD18" i="4"/>
  <c r="BD49" i="4"/>
  <c r="BD41" i="4"/>
  <c r="BD33" i="4"/>
  <c r="BD25" i="4"/>
  <c r="BD17" i="4"/>
  <c r="BD56" i="4"/>
  <c r="BD48" i="4"/>
  <c r="BD40" i="4"/>
  <c r="BD32" i="4"/>
  <c r="BD24" i="4"/>
  <c r="BD16" i="4"/>
  <c r="BD55" i="4"/>
  <c r="BD47" i="4"/>
  <c r="BD39" i="4"/>
  <c r="BD31" i="4"/>
  <c r="BD23" i="4"/>
  <c r="BD15" i="4"/>
  <c r="BD54" i="4"/>
  <c r="BD46" i="4"/>
  <c r="BD38" i="4"/>
  <c r="BD30" i="4"/>
  <c r="BD22" i="4"/>
  <c r="BD14" i="4"/>
  <c r="E6" i="4"/>
  <c r="E5" i="4"/>
  <c r="G4" i="4"/>
  <c r="U4" i="4" s="1"/>
  <c r="T4" i="4"/>
  <c r="U13" i="4" l="1"/>
  <c r="V13" i="4" s="1"/>
  <c r="U14" i="4"/>
  <c r="V14" i="4" s="1"/>
  <c r="U22" i="4"/>
  <c r="V22" i="4" s="1"/>
  <c r="U30" i="4"/>
  <c r="V30" i="4" s="1"/>
  <c r="U38" i="4"/>
  <c r="V38" i="4" s="1"/>
  <c r="U46" i="4"/>
  <c r="V46" i="4" s="1"/>
  <c r="U54" i="4"/>
  <c r="V54" i="4" s="1"/>
  <c r="U15" i="4"/>
  <c r="V15" i="4" s="1"/>
  <c r="U23" i="4"/>
  <c r="V23" i="4" s="1"/>
  <c r="U31" i="4"/>
  <c r="V31" i="4" s="1"/>
  <c r="U39" i="4"/>
  <c r="V39" i="4" s="1"/>
  <c r="U47" i="4"/>
  <c r="V47" i="4" s="1"/>
  <c r="U55" i="4"/>
  <c r="V55" i="4" s="1"/>
  <c r="U16" i="4"/>
  <c r="V16" i="4" s="1"/>
  <c r="U24" i="4"/>
  <c r="V24" i="4" s="1"/>
  <c r="U32" i="4"/>
  <c r="V32" i="4" s="1"/>
  <c r="U40" i="4"/>
  <c r="V40" i="4" s="1"/>
  <c r="U48" i="4"/>
  <c r="V48" i="4" s="1"/>
  <c r="U56" i="4"/>
  <c r="V56" i="4" s="1"/>
  <c r="U37" i="4"/>
  <c r="V37" i="4" s="1"/>
  <c r="U17" i="4"/>
  <c r="V17" i="4" s="1"/>
  <c r="U25" i="4"/>
  <c r="V25" i="4" s="1"/>
  <c r="U33" i="4"/>
  <c r="V33" i="4" s="1"/>
  <c r="U41" i="4"/>
  <c r="V41" i="4" s="1"/>
  <c r="U49" i="4"/>
  <c r="V49" i="4" s="1"/>
  <c r="U53" i="4"/>
  <c r="V53" i="4" s="1"/>
  <c r="U18" i="4"/>
  <c r="V18" i="4" s="1"/>
  <c r="U26" i="4"/>
  <c r="V26" i="4" s="1"/>
  <c r="U34" i="4"/>
  <c r="V34" i="4" s="1"/>
  <c r="U42" i="4"/>
  <c r="V42" i="4" s="1"/>
  <c r="U50" i="4"/>
  <c r="V50" i="4" s="1"/>
  <c r="U45" i="4"/>
  <c r="V45" i="4" s="1"/>
  <c r="U19" i="4"/>
  <c r="V19" i="4" s="1"/>
  <c r="U27" i="4"/>
  <c r="V27" i="4" s="1"/>
  <c r="U35" i="4"/>
  <c r="V35" i="4" s="1"/>
  <c r="U43" i="4"/>
  <c r="V43" i="4" s="1"/>
  <c r="U51" i="4"/>
  <c r="V51" i="4" s="1"/>
  <c r="U29" i="4"/>
  <c r="V29" i="4" s="1"/>
  <c r="U20" i="4"/>
  <c r="V20" i="4" s="1"/>
  <c r="U28" i="4"/>
  <c r="V28" i="4" s="1"/>
  <c r="U36" i="4"/>
  <c r="V36" i="4" s="1"/>
  <c r="U44" i="4"/>
  <c r="V44" i="4" s="1"/>
  <c r="U52" i="4"/>
  <c r="V52" i="4" s="1"/>
  <c r="U21" i="4"/>
  <c r="V21" i="4" s="1"/>
  <c r="X13" i="4"/>
  <c r="X14" i="4"/>
  <c r="X22" i="4"/>
  <c r="X30" i="4"/>
  <c r="X38" i="4"/>
  <c r="X46" i="4"/>
  <c r="X54" i="4"/>
  <c r="X15" i="4"/>
  <c r="X23" i="4"/>
  <c r="X31" i="4"/>
  <c r="X39" i="4"/>
  <c r="X47" i="4"/>
  <c r="X55" i="4"/>
  <c r="X16" i="4"/>
  <c r="X24" i="4"/>
  <c r="X32" i="4"/>
  <c r="X40" i="4"/>
  <c r="X48" i="4"/>
  <c r="X56" i="4"/>
  <c r="Y56" i="4" s="1"/>
  <c r="X17" i="4"/>
  <c r="X25" i="4"/>
  <c r="X33" i="4"/>
  <c r="X41" i="4"/>
  <c r="X49" i="4"/>
  <c r="X57" i="4"/>
  <c r="X18" i="4"/>
  <c r="X26" i="4"/>
  <c r="X34" i="4"/>
  <c r="X42" i="4"/>
  <c r="X50" i="4"/>
  <c r="X51" i="4"/>
  <c r="X19" i="4"/>
  <c r="X27" i="4"/>
  <c r="X35" i="4"/>
  <c r="X43" i="4"/>
  <c r="X20" i="4"/>
  <c r="X28" i="4"/>
  <c r="X36" i="4"/>
  <c r="X44" i="4"/>
  <c r="X52" i="4"/>
  <c r="X21" i="4"/>
  <c r="X29" i="4"/>
  <c r="X37" i="4"/>
  <c r="X45" i="4"/>
  <c r="X53" i="4"/>
  <c r="T5" i="4"/>
  <c r="G5" i="4"/>
  <c r="U5" i="4" s="1"/>
  <c r="G6" i="4"/>
  <c r="U6" i="4" s="1"/>
  <c r="T6" i="4"/>
  <c r="AR13" i="4" l="1"/>
  <c r="AO13" i="4"/>
  <c r="AH13" i="4"/>
  <c r="AE13" i="4"/>
  <c r="AE23" i="4"/>
  <c r="AF23" i="4" s="1"/>
  <c r="AE16" i="4"/>
  <c r="AF16" i="4" s="1"/>
  <c r="AE24" i="4"/>
  <c r="AF24" i="4" s="1"/>
  <c r="AE32" i="4"/>
  <c r="AF32" i="4" s="1"/>
  <c r="AE48" i="4"/>
  <c r="AF48" i="4" s="1"/>
  <c r="AE56" i="4"/>
  <c r="AF56" i="4" s="1"/>
  <c r="AE40" i="4"/>
  <c r="AF40" i="4" s="1"/>
  <c r="AE17" i="4"/>
  <c r="AF17" i="4" s="1"/>
  <c r="AE25" i="4"/>
  <c r="AF25" i="4" s="1"/>
  <c r="AE33" i="4"/>
  <c r="AF33" i="4" s="1"/>
  <c r="AE41" i="4"/>
  <c r="AF41" i="4" s="1"/>
  <c r="AE49" i="4"/>
  <c r="AF49" i="4" s="1"/>
  <c r="AE18" i="4"/>
  <c r="AF18" i="4" s="1"/>
  <c r="AE26" i="4"/>
  <c r="AF26" i="4" s="1"/>
  <c r="AE34" i="4"/>
  <c r="AF34" i="4" s="1"/>
  <c r="AE42" i="4"/>
  <c r="AF42" i="4" s="1"/>
  <c r="AE50" i="4"/>
  <c r="AF50" i="4" s="1"/>
  <c r="AE19" i="4"/>
  <c r="AF19" i="4" s="1"/>
  <c r="AE35" i="4"/>
  <c r="AF35" i="4" s="1"/>
  <c r="AE43" i="4"/>
  <c r="AF43" i="4" s="1"/>
  <c r="AE51" i="4"/>
  <c r="AF51" i="4" s="1"/>
  <c r="AE20" i="4"/>
  <c r="AF20" i="4" s="1"/>
  <c r="AE44" i="4"/>
  <c r="AF44" i="4" s="1"/>
  <c r="AE27" i="4"/>
  <c r="AF27" i="4" s="1"/>
  <c r="AE28" i="4"/>
  <c r="AF28" i="4" s="1"/>
  <c r="AE36" i="4"/>
  <c r="AF36" i="4" s="1"/>
  <c r="AE52" i="4"/>
  <c r="AF52" i="4" s="1"/>
  <c r="AE21" i="4"/>
  <c r="AF21" i="4" s="1"/>
  <c r="AE29" i="4"/>
  <c r="AF29" i="4" s="1"/>
  <c r="AE37" i="4"/>
  <c r="AF37" i="4" s="1"/>
  <c r="AE45" i="4"/>
  <c r="AF45" i="4" s="1"/>
  <c r="AE53" i="4"/>
  <c r="AF53" i="4" s="1"/>
  <c r="AE14" i="4"/>
  <c r="AF14" i="4" s="1"/>
  <c r="AE22" i="4"/>
  <c r="AF22" i="4" s="1"/>
  <c r="AE30" i="4"/>
  <c r="AF30" i="4" s="1"/>
  <c r="AE38" i="4"/>
  <c r="AF38" i="4" s="1"/>
  <c r="AE46" i="4"/>
  <c r="AF46" i="4" s="1"/>
  <c r="AE54" i="4"/>
  <c r="AF54" i="4" s="1"/>
  <c r="AE15" i="4"/>
  <c r="AF15" i="4" s="1"/>
  <c r="AE31" i="4"/>
  <c r="AF31" i="4" s="1"/>
  <c r="AE39" i="4"/>
  <c r="AF39" i="4" s="1"/>
  <c r="AE47" i="4"/>
  <c r="AF47" i="4" s="1"/>
  <c r="AE55" i="4"/>
  <c r="AF55" i="4" s="1"/>
  <c r="AO14" i="4"/>
  <c r="AP14" i="4" s="1"/>
  <c r="AO22" i="4"/>
  <c r="AP22" i="4" s="1"/>
  <c r="AO30" i="4"/>
  <c r="AP30" i="4" s="1"/>
  <c r="AO38" i="4"/>
  <c r="AP38" i="4" s="1"/>
  <c r="AO46" i="4"/>
  <c r="AP46" i="4" s="1"/>
  <c r="AO54" i="4"/>
  <c r="AP54" i="4" s="1"/>
  <c r="AO43" i="4"/>
  <c r="AP43" i="4" s="1"/>
  <c r="AO15" i="4"/>
  <c r="AP15" i="4" s="1"/>
  <c r="AO23" i="4"/>
  <c r="AP23" i="4" s="1"/>
  <c r="AO31" i="4"/>
  <c r="AP31" i="4" s="1"/>
  <c r="AO39" i="4"/>
  <c r="AP39" i="4" s="1"/>
  <c r="AO47" i="4"/>
  <c r="AP47" i="4" s="1"/>
  <c r="AO55" i="4"/>
  <c r="AP55" i="4" s="1"/>
  <c r="AO16" i="4"/>
  <c r="AP16" i="4" s="1"/>
  <c r="AO24" i="4"/>
  <c r="AP24" i="4" s="1"/>
  <c r="AO32" i="4"/>
  <c r="AP32" i="4" s="1"/>
  <c r="AO40" i="4"/>
  <c r="AP40" i="4" s="1"/>
  <c r="AO48" i="4"/>
  <c r="AP48" i="4" s="1"/>
  <c r="AO56" i="4"/>
  <c r="AP56" i="4" s="1"/>
  <c r="AO35" i="4"/>
  <c r="AP35" i="4" s="1"/>
  <c r="AO17" i="4"/>
  <c r="AP17" i="4" s="1"/>
  <c r="AO25" i="4"/>
  <c r="AP25" i="4" s="1"/>
  <c r="AO33" i="4"/>
  <c r="AP33" i="4" s="1"/>
  <c r="AO41" i="4"/>
  <c r="AP41" i="4" s="1"/>
  <c r="AO49" i="4"/>
  <c r="AP49" i="4" s="1"/>
  <c r="AO27" i="4"/>
  <c r="AP27" i="4" s="1"/>
  <c r="AO18" i="4"/>
  <c r="AP18" i="4" s="1"/>
  <c r="AO26" i="4"/>
  <c r="AP26" i="4" s="1"/>
  <c r="AO34" i="4"/>
  <c r="AP34" i="4" s="1"/>
  <c r="AO42" i="4"/>
  <c r="AP42" i="4" s="1"/>
  <c r="AO50" i="4"/>
  <c r="AP50" i="4" s="1"/>
  <c r="AO19" i="4"/>
  <c r="AP19" i="4" s="1"/>
  <c r="AO51" i="4"/>
  <c r="AP51" i="4" s="1"/>
  <c r="AO20" i="4"/>
  <c r="AP20" i="4" s="1"/>
  <c r="AO28" i="4"/>
  <c r="AP28" i="4" s="1"/>
  <c r="AO36" i="4"/>
  <c r="AP36" i="4" s="1"/>
  <c r="AO44" i="4"/>
  <c r="AP44" i="4" s="1"/>
  <c r="AO52" i="4"/>
  <c r="AP52" i="4" s="1"/>
  <c r="AO21" i="4"/>
  <c r="AP21" i="4" s="1"/>
  <c r="AO29" i="4"/>
  <c r="AP29" i="4" s="1"/>
  <c r="AO37" i="4"/>
  <c r="AP37" i="4" s="1"/>
  <c r="AO45" i="4"/>
  <c r="AP45" i="4" s="1"/>
  <c r="AO53" i="4"/>
  <c r="AP53" i="4" s="1"/>
  <c r="W28" i="4"/>
  <c r="AR14" i="4"/>
  <c r="AR22" i="4"/>
  <c r="AR30" i="4"/>
  <c r="AR38" i="4"/>
  <c r="AR46" i="4"/>
  <c r="AR54" i="4"/>
  <c r="AR45" i="4"/>
  <c r="AR15" i="4"/>
  <c r="AR23" i="4"/>
  <c r="AR31" i="4"/>
  <c r="AR39" i="4"/>
  <c r="AR47" i="4"/>
  <c r="AR55" i="4"/>
  <c r="AR16" i="4"/>
  <c r="AR24" i="4"/>
  <c r="AR32" i="4"/>
  <c r="AR40" i="4"/>
  <c r="AR48" i="4"/>
  <c r="AR56" i="4"/>
  <c r="AS56" i="4" s="1"/>
  <c r="AR53" i="4"/>
  <c r="AR17" i="4"/>
  <c r="AR25" i="4"/>
  <c r="AR33" i="4"/>
  <c r="AR41" i="4"/>
  <c r="AR49" i="4"/>
  <c r="AR37" i="4"/>
  <c r="AR18" i="4"/>
  <c r="AR26" i="4"/>
  <c r="AR34" i="4"/>
  <c r="AR42" i="4"/>
  <c r="AR50" i="4"/>
  <c r="AR19" i="4"/>
  <c r="AR27" i="4"/>
  <c r="AR35" i="4"/>
  <c r="AR43" i="4"/>
  <c r="AR51" i="4"/>
  <c r="AR29" i="4"/>
  <c r="AR20" i="4"/>
  <c r="AR28" i="4"/>
  <c r="AR36" i="4"/>
  <c r="AR44" i="4"/>
  <c r="AR52" i="4"/>
  <c r="AR21" i="4"/>
  <c r="AH14" i="4"/>
  <c r="AH22" i="4"/>
  <c r="AH30" i="4"/>
  <c r="AH38" i="4"/>
  <c r="AH46" i="4"/>
  <c r="AH54" i="4"/>
  <c r="AH15" i="4"/>
  <c r="AH23" i="4"/>
  <c r="AH31" i="4"/>
  <c r="AH39" i="4"/>
  <c r="AH47" i="4"/>
  <c r="AH55" i="4"/>
  <c r="AH16" i="4"/>
  <c r="AH24" i="4"/>
  <c r="AH32" i="4"/>
  <c r="AH40" i="4"/>
  <c r="AH48" i="4"/>
  <c r="AH56" i="4"/>
  <c r="AI56" i="4" s="1"/>
  <c r="AH17" i="4"/>
  <c r="AH25" i="4"/>
  <c r="AH33" i="4"/>
  <c r="AH41" i="4"/>
  <c r="AH49" i="4"/>
  <c r="AH18" i="4"/>
  <c r="AH26" i="4"/>
  <c r="AH34" i="4"/>
  <c r="AH42" i="4"/>
  <c r="AH50" i="4"/>
  <c r="AH37" i="4"/>
  <c r="AH19" i="4"/>
  <c r="AH27" i="4"/>
  <c r="AH35" i="4"/>
  <c r="AH43" i="4"/>
  <c r="AH51" i="4"/>
  <c r="AH29" i="4"/>
  <c r="AH45" i="4"/>
  <c r="AH20" i="4"/>
  <c r="AH28" i="4"/>
  <c r="AH36" i="4"/>
  <c r="AH44" i="4"/>
  <c r="AH52" i="4"/>
  <c r="AH21" i="4"/>
  <c r="AH53" i="4"/>
  <c r="W35" i="4"/>
  <c r="W54" i="4"/>
  <c r="W53" i="4"/>
  <c r="W22" i="4"/>
  <c r="W37" i="4"/>
  <c r="W31" i="4"/>
  <c r="W40" i="4"/>
  <c r="W29" i="4"/>
  <c r="W38" i="4"/>
  <c r="W41" i="4"/>
  <c r="W32" i="4"/>
  <c r="W23" i="4"/>
  <c r="W18" i="4"/>
  <c r="W21" i="4"/>
  <c r="W44" i="4"/>
  <c r="W26" i="4"/>
  <c r="W56" i="4"/>
  <c r="W36" i="4"/>
  <c r="Y55" i="4"/>
  <c r="W17" i="4"/>
  <c r="Y53" i="4"/>
  <c r="W50" i="4"/>
  <c r="Y52" i="4"/>
  <c r="W33" i="4"/>
  <c r="Y54" i="4"/>
  <c r="W30" i="4"/>
  <c r="Y50" i="4"/>
  <c r="W49" i="4"/>
  <c r="W14" i="4"/>
  <c r="W19" i="4"/>
  <c r="W34" i="4"/>
  <c r="W51" i="4"/>
  <c r="W39" i="4"/>
  <c r="W55" i="4"/>
  <c r="W13" i="4"/>
  <c r="Y32" i="4"/>
  <c r="Y46" i="4"/>
  <c r="Y49" i="4"/>
  <c r="Y51" i="4"/>
  <c r="Y13" i="4"/>
  <c r="Y47" i="4"/>
  <c r="Y44" i="4"/>
  <c r="Y27" i="4"/>
  <c r="Y21" i="4"/>
  <c r="Y41" i="4"/>
  <c r="Y43" i="4"/>
  <c r="Y48" i="4"/>
  <c r="W42" i="4"/>
  <c r="W24" i="4"/>
  <c r="Y39" i="4"/>
  <c r="Y35" i="4"/>
  <c r="Y37" i="4"/>
  <c r="Y28" i="4"/>
  <c r="Y24" i="4"/>
  <c r="W52" i="4"/>
  <c r="W45" i="4"/>
  <c r="Y40" i="4"/>
  <c r="Y20" i="4"/>
  <c r="Y31" i="4"/>
  <c r="Y34" i="4"/>
  <c r="Y15" i="4"/>
  <c r="W46" i="4"/>
  <c r="Y45" i="4"/>
  <c r="Y29" i="4"/>
  <c r="Y36" i="4"/>
  <c r="Y17" i="4"/>
  <c r="W27" i="4"/>
  <c r="Y25" i="4"/>
  <c r="W15" i="4"/>
  <c r="Y16" i="4"/>
  <c r="W25" i="4"/>
  <c r="Y18" i="4"/>
  <c r="Y38" i="4"/>
  <c r="Y19" i="4"/>
  <c r="W47" i="4"/>
  <c r="W20" i="4"/>
  <c r="Y14" i="4"/>
  <c r="Y23" i="4"/>
  <c r="W16" i="4"/>
  <c r="Y22" i="4"/>
  <c r="W48" i="4"/>
  <c r="Y33" i="4"/>
  <c r="Y42" i="4"/>
  <c r="Y26" i="4"/>
  <c r="W43" i="4"/>
  <c r="Y30" i="4"/>
  <c r="AX13" i="4" l="1"/>
  <c r="BF13" i="4" s="1"/>
  <c r="AF13" i="4"/>
  <c r="AG13" i="4"/>
  <c r="AI13" i="4"/>
  <c r="AQ13" i="4"/>
  <c r="AP13" i="4"/>
  <c r="AS13" i="4"/>
  <c r="AX34" i="4"/>
  <c r="BF34" i="4" s="1"/>
  <c r="AX51" i="4"/>
  <c r="BF51" i="4" s="1"/>
  <c r="AX19" i="4"/>
  <c r="BF19" i="4" s="1"/>
  <c r="AX22" i="4"/>
  <c r="BF22" i="4" s="1"/>
  <c r="AX16" i="4"/>
  <c r="BF16" i="4" s="1"/>
  <c r="AQ17" i="4"/>
  <c r="AX27" i="4"/>
  <c r="BF27" i="4" s="1"/>
  <c r="AQ55" i="4"/>
  <c r="AX14" i="4"/>
  <c r="BF14" i="4" s="1"/>
  <c r="AQ32" i="4"/>
  <c r="AQ15" i="4"/>
  <c r="AX38" i="4"/>
  <c r="BF38" i="4" s="1"/>
  <c r="AQ49" i="4"/>
  <c r="AQ20" i="4"/>
  <c r="AQ29" i="4"/>
  <c r="AQ42" i="4"/>
  <c r="AQ56" i="4"/>
  <c r="AQ51" i="4"/>
  <c r="AQ39" i="4"/>
  <c r="AX21" i="4"/>
  <c r="BF21" i="4" s="1"/>
  <c r="AQ40" i="4"/>
  <c r="AQ24" i="4"/>
  <c r="AQ48" i="4"/>
  <c r="AQ52" i="4"/>
  <c r="AQ43" i="4"/>
  <c r="AQ31" i="4"/>
  <c r="AQ35" i="4"/>
  <c r="AQ18" i="4"/>
  <c r="AQ23" i="4"/>
  <c r="AX33" i="4"/>
  <c r="BF33" i="4" s="1"/>
  <c r="AQ14" i="4"/>
  <c r="AQ47" i="4"/>
  <c r="AQ21" i="4"/>
  <c r="AQ34" i="4"/>
  <c r="AQ26" i="4"/>
  <c r="AQ44" i="4"/>
  <c r="AX36" i="4"/>
  <c r="BF36" i="4" s="1"/>
  <c r="AX49" i="4"/>
  <c r="BF49" i="4" s="1"/>
  <c r="AX32" i="4"/>
  <c r="BF32" i="4" s="1"/>
  <c r="AQ28" i="4"/>
  <c r="AQ19" i="4"/>
  <c r="AQ41" i="4"/>
  <c r="AQ16" i="4"/>
  <c r="AQ54" i="4"/>
  <c r="AQ37" i="4"/>
  <c r="AQ33" i="4"/>
  <c r="AQ25" i="4"/>
  <c r="AQ46" i="4"/>
  <c r="AQ45" i="4"/>
  <c r="AQ50" i="4"/>
  <c r="AQ38" i="4"/>
  <c r="AQ27" i="4"/>
  <c r="AQ53" i="4"/>
  <c r="AQ30" i="4"/>
  <c r="AX40" i="4"/>
  <c r="BF40" i="4" s="1"/>
  <c r="AQ36" i="4"/>
  <c r="AQ22" i="4"/>
  <c r="AX37" i="4"/>
  <c r="BF37" i="4" s="1"/>
  <c r="AX29" i="4"/>
  <c r="BF29" i="4" s="1"/>
  <c r="AX42" i="4"/>
  <c r="BF42" i="4" s="1"/>
  <c r="AG49" i="4"/>
  <c r="AX25" i="4"/>
  <c r="BF25" i="4" s="1"/>
  <c r="AG43" i="4"/>
  <c r="AG39" i="4"/>
  <c r="AG45" i="4"/>
  <c r="AG28" i="4"/>
  <c r="AG41" i="4"/>
  <c r="AG24" i="4"/>
  <c r="AX44" i="4"/>
  <c r="BF44" i="4" s="1"/>
  <c r="AG27" i="4"/>
  <c r="AG32" i="4"/>
  <c r="AG53" i="4"/>
  <c r="AG50" i="4"/>
  <c r="AX56" i="4"/>
  <c r="BF56" i="4" s="1"/>
  <c r="AG54" i="4"/>
  <c r="AG16" i="4"/>
  <c r="AG17" i="4"/>
  <c r="AG25" i="4"/>
  <c r="AX24" i="4"/>
  <c r="BF24" i="4" s="1"/>
  <c r="AX28" i="4"/>
  <c r="BF28" i="4" s="1"/>
  <c r="AS55" i="4"/>
  <c r="AZ56" i="4"/>
  <c r="BI56" i="4" s="1"/>
  <c r="AG15" i="4"/>
  <c r="AG38" i="4"/>
  <c r="AX39" i="4"/>
  <c r="BF39" i="4" s="1"/>
  <c r="AG14" i="4"/>
  <c r="AG52" i="4"/>
  <c r="AI51" i="4"/>
  <c r="AG51" i="4"/>
  <c r="AI54" i="4"/>
  <c r="AI53" i="4"/>
  <c r="AG29" i="4"/>
  <c r="AG20" i="4"/>
  <c r="AG19" i="4"/>
  <c r="AI52" i="4"/>
  <c r="AX53" i="4"/>
  <c r="BF53" i="4" s="1"/>
  <c r="AG46" i="4"/>
  <c r="AI50" i="4"/>
  <c r="AI55" i="4"/>
  <c r="AG30" i="4"/>
  <c r="AG44" i="4"/>
  <c r="AX20" i="4"/>
  <c r="BF20" i="4" s="1"/>
  <c r="AX46" i="4"/>
  <c r="BF46" i="4" s="1"/>
  <c r="AG47" i="4"/>
  <c r="AG35" i="4"/>
  <c r="AI46" i="4"/>
  <c r="AS50" i="4"/>
  <c r="AX23" i="4"/>
  <c r="BF23" i="4" s="1"/>
  <c r="AS49" i="4"/>
  <c r="AX55" i="4"/>
  <c r="BF55" i="4" s="1"/>
  <c r="AS42" i="4"/>
  <c r="AG21" i="4"/>
  <c r="AS44" i="4"/>
  <c r="AX52" i="4"/>
  <c r="BF52" i="4" s="1"/>
  <c r="AS45" i="4"/>
  <c r="AG40" i="4"/>
  <c r="AG23" i="4"/>
  <c r="AS47" i="4"/>
  <c r="AS53" i="4"/>
  <c r="AI49" i="4"/>
  <c r="AX15" i="4"/>
  <c r="BF15" i="4" s="1"/>
  <c r="AX31" i="4"/>
  <c r="BF31" i="4" s="1"/>
  <c r="AX35" i="4"/>
  <c r="BF35" i="4" s="1"/>
  <c r="AG22" i="4"/>
  <c r="AX26" i="4"/>
  <c r="BF26" i="4" s="1"/>
  <c r="AG56" i="4"/>
  <c r="AS51" i="4"/>
  <c r="AX50" i="4"/>
  <c r="BF50" i="4" s="1"/>
  <c r="AS25" i="4"/>
  <c r="AS48" i="4"/>
  <c r="AS46" i="4"/>
  <c r="AS43" i="4"/>
  <c r="AS41" i="4"/>
  <c r="AX45" i="4"/>
  <c r="BF45" i="4" s="1"/>
  <c r="AG36" i="4"/>
  <c r="AS54" i="4"/>
  <c r="AS52" i="4"/>
  <c r="AG26" i="4"/>
  <c r="AG33" i="4"/>
  <c r="AG37" i="4"/>
  <c r="AX43" i="4"/>
  <c r="BF43" i="4" s="1"/>
  <c r="AG42" i="4"/>
  <c r="AG55" i="4"/>
  <c r="AX54" i="4"/>
  <c r="BF54" i="4" s="1"/>
  <c r="AS40" i="4"/>
  <c r="AS39" i="4"/>
  <c r="AS38" i="4"/>
  <c r="AI33" i="4"/>
  <c r="AS27" i="4"/>
  <c r="AI47" i="4"/>
  <c r="AG34" i="4"/>
  <c r="AI45" i="4"/>
  <c r="AI48" i="4"/>
  <c r="AS35" i="4"/>
  <c r="AI38" i="4"/>
  <c r="AI27" i="4"/>
  <c r="AX18" i="4"/>
  <c r="BF18" i="4" s="1"/>
  <c r="AX30" i="4"/>
  <c r="BF30" i="4" s="1"/>
  <c r="AS15" i="4"/>
  <c r="AI35" i="4"/>
  <c r="AS24" i="4"/>
  <c r="AS30" i="4"/>
  <c r="AG31" i="4"/>
  <c r="AS34" i="4"/>
  <c r="AI37" i="4"/>
  <c r="AS22" i="4"/>
  <c r="AX41" i="4"/>
  <c r="BF41" i="4" s="1"/>
  <c r="AI42" i="4"/>
  <c r="AI17" i="4"/>
  <c r="AI40" i="4"/>
  <c r="AI22" i="4"/>
  <c r="AI14" i="4"/>
  <c r="AS14" i="4"/>
  <c r="AI31" i="4"/>
  <c r="AI34" i="4"/>
  <c r="AS36" i="4"/>
  <c r="AS17" i="4"/>
  <c r="AS33" i="4"/>
  <c r="AS28" i="4"/>
  <c r="AI16" i="4"/>
  <c r="AS23" i="4"/>
  <c r="AS31" i="4"/>
  <c r="AS19" i="4"/>
  <c r="AS18" i="4"/>
  <c r="AS37" i="4"/>
  <c r="AX48" i="4"/>
  <c r="BF48" i="4" s="1"/>
  <c r="AS16" i="4"/>
  <c r="AI26" i="4"/>
  <c r="AS29" i="4"/>
  <c r="AS20" i="4"/>
  <c r="AS21" i="4"/>
  <c r="AS32" i="4"/>
  <c r="AS26" i="4"/>
  <c r="AI25" i="4"/>
  <c r="AI30" i="4"/>
  <c r="AI43" i="4"/>
  <c r="AI20" i="4"/>
  <c r="AI28" i="4"/>
  <c r="AI18" i="4"/>
  <c r="AI36" i="4"/>
  <c r="AI39" i="4"/>
  <c r="AI23" i="4"/>
  <c r="AI19" i="4"/>
  <c r="AI32" i="4"/>
  <c r="AI21" i="4"/>
  <c r="AI24" i="4"/>
  <c r="AX47" i="4"/>
  <c r="BF47" i="4" s="1"/>
  <c r="AG48" i="4"/>
  <c r="AI29" i="4"/>
  <c r="AI41" i="4"/>
  <c r="AX17" i="4"/>
  <c r="BF17" i="4" s="1"/>
  <c r="AI44" i="4"/>
  <c r="AI15" i="4"/>
  <c r="AG18" i="4"/>
  <c r="AZ13" i="4" l="1"/>
  <c r="BI13" i="4" s="1"/>
  <c r="AY13" i="4"/>
  <c r="BG13" i="4" s="1"/>
  <c r="AY42" i="4"/>
  <c r="BG42" i="4" s="1"/>
  <c r="AY35" i="4"/>
  <c r="BG35" i="4" s="1"/>
  <c r="BC56" i="4"/>
  <c r="AY30" i="4"/>
  <c r="BG30" i="4" s="1"/>
  <c r="AY17" i="4"/>
  <c r="BG17" i="4" s="1"/>
  <c r="AY14" i="4"/>
  <c r="BG14" i="4" s="1"/>
  <c r="AY20" i="4"/>
  <c r="BG20" i="4" s="1"/>
  <c r="AY55" i="4"/>
  <c r="BG55" i="4" s="1"/>
  <c r="AY52" i="4"/>
  <c r="BG52" i="4" s="1"/>
  <c r="AY41" i="4"/>
  <c r="BG41" i="4" s="1"/>
  <c r="AY39" i="4"/>
  <c r="BG39" i="4" s="1"/>
  <c r="AY29" i="4"/>
  <c r="BG29" i="4" s="1"/>
  <c r="AY31" i="4"/>
  <c r="BG31" i="4" s="1"/>
  <c r="AY38" i="4"/>
  <c r="BG38" i="4" s="1"/>
  <c r="AY15" i="4"/>
  <c r="BG15" i="4" s="1"/>
  <c r="AY43" i="4"/>
  <c r="BG43" i="4" s="1"/>
  <c r="AY40" i="4"/>
  <c r="BG40" i="4" s="1"/>
  <c r="AY48" i="4"/>
  <c r="BG48" i="4" s="1"/>
  <c r="AY23" i="4"/>
  <c r="BG23" i="4" s="1"/>
  <c r="AY33" i="4"/>
  <c r="BG33" i="4" s="1"/>
  <c r="AY34" i="4"/>
  <c r="BG34" i="4" s="1"/>
  <c r="AY50" i="4"/>
  <c r="BG50" i="4" s="1"/>
  <c r="AY53" i="4"/>
  <c r="BG53" i="4" s="1"/>
  <c r="AY47" i="4"/>
  <c r="BG47" i="4" s="1"/>
  <c r="AY28" i="4"/>
  <c r="BG28" i="4" s="1"/>
  <c r="AY36" i="4"/>
  <c r="BG36" i="4" s="1"/>
  <c r="AY54" i="4"/>
  <c r="BG54" i="4" s="1"/>
  <c r="AY19" i="4"/>
  <c r="BG19" i="4" s="1"/>
  <c r="AY37" i="4"/>
  <c r="BG37" i="4" s="1"/>
  <c r="AY22" i="4"/>
  <c r="BG22" i="4" s="1"/>
  <c r="AY45" i="4"/>
  <c r="BG45" i="4" s="1"/>
  <c r="AY16" i="4"/>
  <c r="BG16" i="4" s="1"/>
  <c r="AY24" i="4"/>
  <c r="BG24" i="4" s="1"/>
  <c r="AY49" i="4"/>
  <c r="BG49" i="4" s="1"/>
  <c r="AY27" i="4"/>
  <c r="BG27" i="4" s="1"/>
  <c r="AY32" i="4"/>
  <c r="BG32" i="4" s="1"/>
  <c r="AZ24" i="4"/>
  <c r="BI24" i="4" s="1"/>
  <c r="AZ20" i="4"/>
  <c r="BI20" i="4" s="1"/>
  <c r="AY25" i="4"/>
  <c r="BG25" i="4" s="1"/>
  <c r="AZ18" i="4"/>
  <c r="BI18" i="4" s="1"/>
  <c r="AZ55" i="4"/>
  <c r="BI55" i="4" s="1"/>
  <c r="AY21" i="4"/>
  <c r="BG21" i="4" s="1"/>
  <c r="AY56" i="4"/>
  <c r="BG56" i="4" s="1"/>
  <c r="AZ44" i="4"/>
  <c r="BI44" i="4" s="1"/>
  <c r="AY51" i="4"/>
  <c r="BG51" i="4" s="1"/>
  <c r="AZ49" i="4"/>
  <c r="BI49" i="4" s="1"/>
  <c r="AZ54" i="4"/>
  <c r="BI54" i="4" s="1"/>
  <c r="AY26" i="4"/>
  <c r="BG26" i="4" s="1"/>
  <c r="AY18" i="4"/>
  <c r="BG18" i="4" s="1"/>
  <c r="AZ51" i="4"/>
  <c r="BI51" i="4" s="1"/>
  <c r="AZ52" i="4"/>
  <c r="BI52" i="4" s="1"/>
  <c r="AY44" i="4"/>
  <c r="BG44" i="4" s="1"/>
  <c r="AZ32" i="4"/>
  <c r="BI32" i="4" s="1"/>
  <c r="AY46" i="4"/>
  <c r="BG46" i="4" s="1"/>
  <c r="AZ53" i="4"/>
  <c r="BI53" i="4" s="1"/>
  <c r="AZ50" i="4"/>
  <c r="BI50" i="4" s="1"/>
  <c r="AZ42" i="4"/>
  <c r="BI42" i="4" s="1"/>
  <c r="AZ43" i="4"/>
  <c r="BI43" i="4" s="1"/>
  <c r="AZ46" i="4"/>
  <c r="BI46" i="4" s="1"/>
  <c r="AZ27" i="4"/>
  <c r="BI27" i="4" s="1"/>
  <c r="AZ30" i="4"/>
  <c r="BI30" i="4" s="1"/>
  <c r="AZ29" i="4"/>
  <c r="BI29" i="4" s="1"/>
  <c r="AZ39" i="4"/>
  <c r="BI39" i="4" s="1"/>
  <c r="AZ25" i="4"/>
  <c r="BI25" i="4" s="1"/>
  <c r="AZ40" i="4"/>
  <c r="BI40" i="4" s="1"/>
  <c r="AZ17" i="4"/>
  <c r="BI17" i="4" s="1"/>
  <c r="AZ47" i="4"/>
  <c r="BI47" i="4" s="1"/>
  <c r="AZ35" i="4"/>
  <c r="BI35" i="4" s="1"/>
  <c r="AZ45" i="4"/>
  <c r="BI45" i="4" s="1"/>
  <c r="AZ38" i="4"/>
  <c r="BI38" i="4" s="1"/>
  <c r="AZ15" i="4"/>
  <c r="BI15" i="4" s="1"/>
  <c r="AZ34" i="4"/>
  <c r="BI34" i="4" s="1"/>
  <c r="AZ48" i="4"/>
  <c r="BI48" i="4" s="1"/>
  <c r="AZ31" i="4"/>
  <c r="BI31" i="4" s="1"/>
  <c r="AZ26" i="4"/>
  <c r="BI26" i="4" s="1"/>
  <c r="AZ14" i="4"/>
  <c r="BI14" i="4" s="1"/>
  <c r="AZ41" i="4"/>
  <c r="BI41" i="4" s="1"/>
  <c r="AZ23" i="4"/>
  <c r="BI23" i="4" s="1"/>
  <c r="AZ36" i="4"/>
  <c r="BI36" i="4" s="1"/>
  <c r="AZ33" i="4"/>
  <c r="BI33" i="4" s="1"/>
  <c r="AZ21" i="4"/>
  <c r="BI21" i="4" s="1"/>
  <c r="AZ37" i="4"/>
  <c r="BI37" i="4" s="1"/>
  <c r="AZ19" i="4"/>
  <c r="BI19" i="4" s="1"/>
  <c r="AZ28" i="4"/>
  <c r="BI28" i="4" s="1"/>
  <c r="AZ16" i="4"/>
  <c r="BI16" i="4" s="1"/>
  <c r="AZ22" i="4"/>
  <c r="BI22" i="4" s="1"/>
  <c r="BC13" i="4" l="1"/>
  <c r="BC22" i="4"/>
  <c r="BC33" i="4"/>
  <c r="BC48" i="4"/>
  <c r="BC40" i="4"/>
  <c r="BC42" i="4"/>
  <c r="BC55" i="4"/>
  <c r="BC53" i="4"/>
  <c r="BC34" i="4"/>
  <c r="BC25" i="4"/>
  <c r="BC50" i="4"/>
  <c r="BC18" i="4"/>
  <c r="BC54" i="4"/>
  <c r="BC23" i="4"/>
  <c r="BC49" i="4"/>
  <c r="BC20" i="4"/>
  <c r="BC36" i="4"/>
  <c r="BC28" i="4"/>
  <c r="BC41" i="4"/>
  <c r="BC45" i="4"/>
  <c r="BC30" i="4"/>
  <c r="BC32" i="4"/>
  <c r="BC24" i="4"/>
  <c r="BC39" i="4"/>
  <c r="BC38" i="4"/>
  <c r="BC14" i="4"/>
  <c r="BC35" i="4"/>
  <c r="BC27" i="4"/>
  <c r="BC44" i="4"/>
  <c r="BC29" i="4"/>
  <c r="BC19" i="4"/>
  <c r="BC37" i="4"/>
  <c r="BC26" i="4"/>
  <c r="BC47" i="4"/>
  <c r="BC46" i="4"/>
  <c r="BC52" i="4"/>
  <c r="BC15" i="4"/>
  <c r="BC16" i="4"/>
  <c r="BC21" i="4"/>
  <c r="BC31" i="4"/>
  <c r="BC17" i="4"/>
  <c r="BC43" i="4"/>
  <c r="BC51" i="4"/>
  <c r="C13" i="3" l="1"/>
  <c r="O12" i="3"/>
  <c r="N12" i="3"/>
  <c r="M12" i="3"/>
  <c r="L12" i="3"/>
  <c r="K12" i="3"/>
  <c r="J12" i="3"/>
  <c r="I12" i="3"/>
  <c r="H12" i="3"/>
  <c r="G12" i="3"/>
  <c r="F12" i="3"/>
  <c r="E12" i="3"/>
  <c r="C12" i="3"/>
  <c r="O11" i="3"/>
  <c r="N11" i="3"/>
  <c r="M11" i="3"/>
  <c r="L11" i="3"/>
  <c r="K11" i="3"/>
  <c r="J11" i="3"/>
  <c r="I11" i="3"/>
  <c r="H11" i="3"/>
  <c r="G11" i="3"/>
  <c r="F11" i="3"/>
  <c r="E11" i="3"/>
  <c r="C11" i="3"/>
  <c r="O10" i="3"/>
  <c r="N10" i="3"/>
  <c r="M10" i="3"/>
  <c r="L10" i="3"/>
  <c r="K10" i="3"/>
  <c r="J10" i="3"/>
  <c r="I10" i="3"/>
  <c r="H10" i="3"/>
  <c r="G10" i="3"/>
  <c r="F10" i="3"/>
  <c r="E10" i="3"/>
  <c r="C10" i="3"/>
  <c r="O9" i="3"/>
  <c r="N9" i="3"/>
  <c r="M9" i="3"/>
  <c r="L9" i="3"/>
  <c r="K9" i="3"/>
  <c r="J9" i="3"/>
  <c r="I9" i="3"/>
  <c r="H9" i="3"/>
  <c r="G9" i="3"/>
  <c r="F9" i="3"/>
  <c r="E9" i="3"/>
  <c r="C9" i="3"/>
  <c r="O8" i="3"/>
  <c r="N8" i="3"/>
  <c r="M8" i="3"/>
  <c r="L8" i="3"/>
  <c r="K8" i="3"/>
  <c r="J8" i="3"/>
  <c r="I8" i="3"/>
  <c r="H8" i="3"/>
  <c r="G8" i="3"/>
  <c r="F8" i="3"/>
  <c r="E8" i="3"/>
  <c r="C8" i="3"/>
  <c r="O7" i="3"/>
  <c r="N7" i="3"/>
  <c r="M7" i="3"/>
  <c r="L7" i="3"/>
  <c r="K7" i="3"/>
  <c r="J7" i="3"/>
  <c r="I7" i="3"/>
  <c r="H7" i="3"/>
  <c r="G7" i="3"/>
  <c r="F7" i="3"/>
  <c r="E7" i="3"/>
  <c r="C7" i="3"/>
  <c r="O6" i="3"/>
  <c r="N6" i="3"/>
  <c r="M6" i="3"/>
  <c r="L6" i="3"/>
  <c r="K6" i="3"/>
  <c r="J6" i="3"/>
  <c r="I6" i="3"/>
  <c r="H6" i="3"/>
  <c r="G6" i="3"/>
  <c r="F6" i="3"/>
  <c r="E6" i="3"/>
  <c r="C6" i="3"/>
  <c r="O5" i="3"/>
  <c r="N5" i="3"/>
  <c r="M5" i="3"/>
  <c r="L5" i="3"/>
  <c r="K5" i="3"/>
  <c r="J5" i="3"/>
  <c r="I5" i="3"/>
  <c r="H5" i="3"/>
  <c r="G5" i="3"/>
  <c r="F5" i="3"/>
  <c r="E5" i="3"/>
  <c r="C5" i="3"/>
  <c r="O4" i="3"/>
  <c r="N4" i="3"/>
  <c r="M4" i="3"/>
  <c r="L4" i="3"/>
  <c r="K4" i="3"/>
  <c r="J4" i="3"/>
  <c r="I4" i="3"/>
  <c r="H4" i="3"/>
  <c r="G4" i="3"/>
  <c r="F4" i="3"/>
  <c r="E4" i="3"/>
  <c r="C4" i="3"/>
  <c r="O3" i="3"/>
  <c r="N3" i="3"/>
  <c r="M3" i="3"/>
  <c r="L3" i="3"/>
  <c r="K3" i="3"/>
  <c r="J3" i="3"/>
  <c r="I3" i="3"/>
  <c r="H3" i="3"/>
  <c r="G3" i="3"/>
  <c r="F3" i="3"/>
  <c r="E3" i="3"/>
  <c r="C3" i="3"/>
  <c r="P7" i="3"/>
  <c r="P9" i="3" l="1"/>
  <c r="P11" i="3"/>
  <c r="Q10" i="3"/>
  <c r="P6" i="3"/>
  <c r="P3" i="3"/>
  <c r="P10" i="3"/>
  <c r="P5" i="3"/>
  <c r="R13" i="3"/>
  <c r="M13" i="3"/>
  <c r="J13" i="3"/>
  <c r="Q13" i="3"/>
  <c r="I13" i="3"/>
  <c r="P13" i="3"/>
  <c r="H13" i="3"/>
  <c r="L13" i="3"/>
  <c r="F13" i="3"/>
  <c r="K13" i="3"/>
  <c r="E13" i="3"/>
  <c r="G13" i="3"/>
  <c r="N13" i="3"/>
  <c r="Q12" i="3"/>
  <c r="Q8" i="3"/>
  <c r="Q4" i="3"/>
  <c r="Q9" i="3"/>
  <c r="Q5" i="3"/>
  <c r="Q7" i="3"/>
  <c r="Q6" i="3"/>
  <c r="Q11" i="3"/>
  <c r="O13" i="3"/>
  <c r="P12" i="3"/>
  <c r="P8" i="3"/>
  <c r="P4" i="3"/>
  <c r="Q3" i="3" l="1"/>
  <c r="K14" i="3"/>
  <c r="C14" i="3"/>
  <c r="R14" i="3"/>
  <c r="J14" i="3"/>
  <c r="Q14" i="3"/>
  <c r="I14" i="3"/>
  <c r="O14" i="3"/>
  <c r="H14" i="3"/>
  <c r="N14" i="3"/>
  <c r="M14" i="3"/>
  <c r="L14" i="3"/>
  <c r="F14" i="3"/>
  <c r="P14" i="3"/>
  <c r="E14" i="3"/>
  <c r="G14" i="3"/>
  <c r="R9" i="3"/>
  <c r="R5" i="3"/>
  <c r="S14" i="3"/>
  <c r="R10" i="3"/>
  <c r="R6" i="3"/>
  <c r="R4" i="3"/>
  <c r="R3" i="3"/>
  <c r="R12" i="3"/>
  <c r="R11" i="3"/>
  <c r="R8" i="3"/>
  <c r="R7" i="3"/>
  <c r="L15" i="3" l="1"/>
  <c r="S15" i="3"/>
  <c r="K15" i="3"/>
  <c r="C15" i="3"/>
  <c r="R15" i="3"/>
  <c r="J15" i="3"/>
  <c r="G15" i="3"/>
  <c r="Q15" i="3"/>
  <c r="F15" i="3"/>
  <c r="O15" i="3"/>
  <c r="P15" i="3"/>
  <c r="E15" i="3"/>
  <c r="N15" i="3"/>
  <c r="I15" i="3"/>
  <c r="H15" i="3"/>
  <c r="M15" i="3"/>
  <c r="S9" i="3"/>
  <c r="S5" i="3"/>
  <c r="T15" i="3"/>
  <c r="S10" i="3"/>
  <c r="S6" i="3"/>
  <c r="S12" i="3"/>
  <c r="S11" i="3"/>
  <c r="S4" i="3"/>
  <c r="S3" i="3"/>
  <c r="S8" i="3"/>
  <c r="S7" i="3"/>
  <c r="S13" i="3"/>
  <c r="M16" i="3" l="1"/>
  <c r="E16" i="3"/>
  <c r="T16" i="3"/>
  <c r="L16" i="3"/>
  <c r="S16" i="3"/>
  <c r="K16" i="3"/>
  <c r="C16" i="3"/>
  <c r="J16" i="3"/>
  <c r="R16" i="3"/>
  <c r="I16" i="3"/>
  <c r="G16" i="3"/>
  <c r="Q16" i="3"/>
  <c r="H16" i="3"/>
  <c r="F16" i="3"/>
  <c r="O16" i="3"/>
  <c r="N16" i="3"/>
  <c r="P16" i="3"/>
  <c r="U16" i="3"/>
  <c r="T10" i="3"/>
  <c r="T6" i="3"/>
  <c r="T12" i="3"/>
  <c r="T11" i="3"/>
  <c r="T5" i="3"/>
  <c r="T4" i="3"/>
  <c r="T3" i="3"/>
  <c r="T7" i="3"/>
  <c r="T8" i="3"/>
  <c r="T9" i="3"/>
  <c r="T13" i="3"/>
  <c r="T14" i="3"/>
  <c r="N17" i="3" l="1"/>
  <c r="F17" i="3"/>
  <c r="U17" i="3"/>
  <c r="M17" i="3"/>
  <c r="E17" i="3"/>
  <c r="T17" i="3"/>
  <c r="L17" i="3"/>
  <c r="P17" i="3"/>
  <c r="J17" i="3"/>
  <c r="S17" i="3"/>
  <c r="O17" i="3"/>
  <c r="I17" i="3"/>
  <c r="K17" i="3"/>
  <c r="C17" i="3"/>
  <c r="R17" i="3"/>
  <c r="Q17" i="3"/>
  <c r="H17" i="3"/>
  <c r="G17" i="3"/>
  <c r="U10" i="3"/>
  <c r="U6" i="3"/>
  <c r="U11" i="3"/>
  <c r="U7" i="3"/>
  <c r="U3" i="3"/>
  <c r="U8" i="3"/>
  <c r="U4" i="3"/>
  <c r="U5" i="3"/>
  <c r="V17" i="3"/>
  <c r="U12" i="3"/>
  <c r="U9" i="3"/>
  <c r="U13" i="3"/>
  <c r="U14" i="3"/>
  <c r="U15" i="3"/>
  <c r="V11" i="3" l="1"/>
  <c r="V7" i="3"/>
  <c r="V3" i="3"/>
  <c r="V6" i="3"/>
  <c r="V4" i="3"/>
  <c r="V8" i="3"/>
  <c r="V5" i="3"/>
  <c r="V10" i="3"/>
  <c r="V9" i="3"/>
  <c r="V12" i="3"/>
  <c r="V13" i="3"/>
  <c r="V14" i="3"/>
  <c r="V15" i="3"/>
  <c r="V16" i="3"/>
  <c r="W18" i="3"/>
  <c r="O18" i="3"/>
  <c r="G18" i="3"/>
  <c r="V18" i="3"/>
  <c r="N18" i="3"/>
  <c r="F18" i="3"/>
  <c r="U18" i="3"/>
  <c r="M18" i="3"/>
  <c r="E18" i="3"/>
  <c r="S18" i="3"/>
  <c r="H18" i="3"/>
  <c r="L18" i="3"/>
  <c r="K18" i="3"/>
  <c r="R18" i="3"/>
  <c r="Q18" i="3"/>
  <c r="C18" i="3"/>
  <c r="P18" i="3"/>
  <c r="I18" i="3"/>
  <c r="J18" i="3"/>
  <c r="T18" i="3"/>
  <c r="P19" i="3" l="1"/>
  <c r="H19" i="3"/>
  <c r="W19" i="3"/>
  <c r="O19" i="3"/>
  <c r="G19" i="3"/>
  <c r="V19" i="3"/>
  <c r="N19" i="3"/>
  <c r="F19" i="3"/>
  <c r="K19" i="3"/>
  <c r="Q19" i="3"/>
  <c r="U19" i="3"/>
  <c r="J19" i="3"/>
  <c r="S19" i="3"/>
  <c r="T19" i="3"/>
  <c r="I19" i="3"/>
  <c r="E19" i="3"/>
  <c r="R19" i="3"/>
  <c r="C19" i="3"/>
  <c r="M19" i="3"/>
  <c r="L19" i="3"/>
  <c r="W11" i="3"/>
  <c r="W7" i="3"/>
  <c r="W3" i="3"/>
  <c r="W12" i="3"/>
  <c r="W8" i="3"/>
  <c r="W4" i="3"/>
  <c r="W5" i="3"/>
  <c r="W9" i="3"/>
  <c r="X19" i="3"/>
  <c r="W10" i="3"/>
  <c r="W6" i="3"/>
  <c r="W13" i="3"/>
  <c r="W14" i="3"/>
  <c r="W15" i="3"/>
  <c r="W16" i="3"/>
  <c r="W17" i="3"/>
  <c r="Q20" i="3" l="1"/>
  <c r="I20" i="3"/>
  <c r="X20" i="3"/>
  <c r="P20" i="3"/>
  <c r="H20" i="3"/>
  <c r="W20" i="3"/>
  <c r="O20" i="3"/>
  <c r="G20" i="3"/>
  <c r="N20" i="3"/>
  <c r="C20" i="3"/>
  <c r="K20" i="3"/>
  <c r="U20" i="3"/>
  <c r="F20" i="3"/>
  <c r="M20" i="3"/>
  <c r="V20" i="3"/>
  <c r="T20" i="3"/>
  <c r="L20" i="3"/>
  <c r="J20" i="3"/>
  <c r="E20" i="3"/>
  <c r="S20" i="3"/>
  <c r="R20" i="3"/>
  <c r="X12" i="3"/>
  <c r="X8" i="3"/>
  <c r="X4" i="3"/>
  <c r="X3" i="3"/>
  <c r="X10" i="3"/>
  <c r="Y20" i="3"/>
  <c r="X9" i="3"/>
  <c r="X7" i="3"/>
  <c r="X5" i="3"/>
  <c r="X6" i="3"/>
  <c r="X11" i="3"/>
  <c r="X13" i="3"/>
  <c r="X14" i="3"/>
  <c r="X15" i="3"/>
  <c r="X16" i="3"/>
  <c r="X17" i="3"/>
  <c r="X18" i="3"/>
  <c r="Y12" i="3" l="1"/>
  <c r="Y8" i="3"/>
  <c r="Y4" i="3"/>
  <c r="Y9" i="3"/>
  <c r="Y5" i="3"/>
  <c r="Y10" i="3"/>
  <c r="Y3" i="3"/>
  <c r="Z21" i="3"/>
  <c r="Y7" i="3"/>
  <c r="Y11" i="3"/>
  <c r="Y6" i="3"/>
  <c r="Y13" i="3"/>
  <c r="Y14" i="3"/>
  <c r="Y15" i="3"/>
  <c r="Y16" i="3"/>
  <c r="Y17" i="3"/>
  <c r="Y18" i="3"/>
  <c r="Y19" i="3"/>
  <c r="U21" i="3"/>
  <c r="M21" i="3"/>
  <c r="E21" i="3"/>
  <c r="V21" i="3"/>
  <c r="L21" i="3"/>
  <c r="C21" i="3"/>
  <c r="T21" i="3"/>
  <c r="K21" i="3"/>
  <c r="S21" i="3"/>
  <c r="J21" i="3"/>
  <c r="X21" i="3"/>
  <c r="H21" i="3"/>
  <c r="P21" i="3"/>
  <c r="W21" i="3"/>
  <c r="G21" i="3"/>
  <c r="Q21" i="3"/>
  <c r="O21" i="3"/>
  <c r="R21" i="3"/>
  <c r="F21" i="3"/>
  <c r="N21" i="3"/>
  <c r="Y21" i="3"/>
  <c r="I21" i="3"/>
  <c r="V22" i="3" l="1"/>
  <c r="N22" i="3"/>
  <c r="F22" i="3"/>
  <c r="T22" i="3"/>
  <c r="K22" i="3"/>
  <c r="S22" i="3"/>
  <c r="J22" i="3"/>
  <c r="R22" i="3"/>
  <c r="I22" i="3"/>
  <c r="U22" i="3"/>
  <c r="E22" i="3"/>
  <c r="M22" i="3"/>
  <c r="Q22" i="3"/>
  <c r="O22" i="3"/>
  <c r="Z22" i="3"/>
  <c r="L22" i="3"/>
  <c r="P22" i="3"/>
  <c r="C22" i="3"/>
  <c r="Y22" i="3"/>
  <c r="X22" i="3"/>
  <c r="W22" i="3"/>
  <c r="H22" i="3"/>
  <c r="G22" i="3"/>
  <c r="Z9" i="3"/>
  <c r="Z5" i="3"/>
  <c r="Z8" i="3"/>
  <c r="Z7" i="3"/>
  <c r="Z6" i="3"/>
  <c r="Z12" i="3"/>
  <c r="Z10" i="3"/>
  <c r="Z11" i="3"/>
  <c r="Z4" i="3"/>
  <c r="Z3" i="3"/>
  <c r="Z13" i="3"/>
  <c r="Z14" i="3"/>
  <c r="Z15" i="3"/>
  <c r="Z16" i="3"/>
  <c r="Z17" i="3"/>
  <c r="Z18" i="3"/>
  <c r="Z19" i="3"/>
  <c r="Z20" i="3"/>
  <c r="AA9" i="3" l="1"/>
  <c r="AA5" i="3"/>
  <c r="AA10" i="3"/>
  <c r="AA6" i="3"/>
  <c r="AA12" i="3"/>
  <c r="AA8" i="3"/>
  <c r="AA7" i="3"/>
  <c r="AA11" i="3"/>
  <c r="AA13" i="3"/>
  <c r="AA4" i="3"/>
  <c r="AA3" i="3"/>
  <c r="AA14" i="3"/>
  <c r="AA15" i="3"/>
  <c r="AA16" i="3"/>
  <c r="AA17" i="3"/>
  <c r="AA18" i="3"/>
  <c r="AA19" i="3"/>
  <c r="AA20" i="3"/>
  <c r="AA21" i="3"/>
  <c r="W23" i="3"/>
  <c r="O23" i="3"/>
  <c r="G23" i="3"/>
  <c r="V23" i="3"/>
  <c r="N23" i="3"/>
  <c r="F23" i="3"/>
  <c r="U23" i="3"/>
  <c r="M23" i="3"/>
  <c r="E23" i="3"/>
  <c r="T23" i="3"/>
  <c r="I23" i="3"/>
  <c r="S23" i="3"/>
  <c r="H23" i="3"/>
  <c r="R23" i="3"/>
  <c r="AB23" i="3"/>
  <c r="K23" i="3"/>
  <c r="X23" i="3"/>
  <c r="AA23" i="3"/>
  <c r="J23" i="3"/>
  <c r="Y23" i="3"/>
  <c r="Q23" i="3"/>
  <c r="Z23" i="3"/>
  <c r="C23" i="3"/>
  <c r="P23" i="3"/>
  <c r="L23" i="3"/>
  <c r="AA22" i="3"/>
  <c r="X24" i="3" l="1"/>
  <c r="P24" i="3"/>
  <c r="H24" i="3"/>
  <c r="W24" i="3"/>
  <c r="O24" i="3"/>
  <c r="G24" i="3"/>
  <c r="V24" i="3"/>
  <c r="N24" i="3"/>
  <c r="F24" i="3"/>
  <c r="Z24" i="3"/>
  <c r="L24" i="3"/>
  <c r="Y24" i="3"/>
  <c r="K24" i="3"/>
  <c r="U24" i="3"/>
  <c r="J24" i="3"/>
  <c r="AA24" i="3"/>
  <c r="M24" i="3"/>
  <c r="T24" i="3"/>
  <c r="C24" i="3"/>
  <c r="R24" i="3"/>
  <c r="S24" i="3"/>
  <c r="Q24" i="3"/>
  <c r="I24" i="3"/>
  <c r="E24" i="3"/>
  <c r="AB24" i="3"/>
  <c r="AC24" i="3"/>
  <c r="AB10" i="3"/>
  <c r="AB6" i="3"/>
  <c r="AB8" i="3"/>
  <c r="AB7" i="3"/>
  <c r="AB9" i="3"/>
  <c r="AB11" i="3"/>
  <c r="AB12" i="3"/>
  <c r="AB5" i="3"/>
  <c r="AB4" i="3"/>
  <c r="AB3" i="3"/>
  <c r="AB13" i="3"/>
  <c r="AB14" i="3"/>
  <c r="AB15" i="3"/>
  <c r="AB16" i="3"/>
  <c r="AB17" i="3"/>
  <c r="AB18" i="3"/>
  <c r="AB19" i="3"/>
  <c r="AB20" i="3"/>
  <c r="AB21" i="3"/>
  <c r="AB22" i="3"/>
  <c r="Y25" i="3" l="1"/>
  <c r="Q25" i="3"/>
  <c r="I25" i="3"/>
  <c r="X25" i="3"/>
  <c r="P25" i="3"/>
  <c r="H25" i="3"/>
  <c r="W25" i="3"/>
  <c r="O25" i="3"/>
  <c r="G25" i="3"/>
  <c r="AC25" i="3"/>
  <c r="R25" i="3"/>
  <c r="AB25" i="3"/>
  <c r="N25" i="3"/>
  <c r="C25" i="3"/>
  <c r="AA25" i="3"/>
  <c r="M25" i="3"/>
  <c r="T25" i="3"/>
  <c r="Z25" i="3"/>
  <c r="S25" i="3"/>
  <c r="J25" i="3"/>
  <c r="L25" i="3"/>
  <c r="K25" i="3"/>
  <c r="AD25" i="3"/>
  <c r="F25" i="3"/>
  <c r="E25" i="3"/>
  <c r="V25" i="3"/>
  <c r="U25" i="3"/>
  <c r="AC10" i="3"/>
  <c r="AC6" i="3"/>
  <c r="AC11" i="3"/>
  <c r="AC7" i="3"/>
  <c r="AC3" i="3"/>
  <c r="AC9" i="3"/>
  <c r="AC12" i="3"/>
  <c r="AC4" i="3"/>
  <c r="AC8" i="3"/>
  <c r="AC13" i="3"/>
  <c r="AC5" i="3"/>
  <c r="AC14" i="3"/>
  <c r="AC15" i="3"/>
  <c r="AC16" i="3"/>
  <c r="AC17" i="3"/>
  <c r="AC18" i="3"/>
  <c r="AC19" i="3"/>
  <c r="AC20" i="3"/>
  <c r="AC21" i="3"/>
  <c r="AC22" i="3"/>
  <c r="AC23" i="3"/>
  <c r="AD11" i="3" l="1"/>
  <c r="AD7" i="3"/>
  <c r="AD3" i="3"/>
  <c r="AD6" i="3"/>
  <c r="AD5" i="3"/>
  <c r="AD12" i="3"/>
  <c r="AD4" i="3"/>
  <c r="AD10" i="3"/>
  <c r="AD9" i="3"/>
  <c r="AD8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C26" i="3"/>
  <c r="U26" i="3"/>
  <c r="AA26" i="3"/>
  <c r="R26" i="3"/>
  <c r="J26" i="3"/>
  <c r="Z26" i="3"/>
  <c r="Q26" i="3"/>
  <c r="I26" i="3"/>
  <c r="Y26" i="3"/>
  <c r="P26" i="3"/>
  <c r="H26" i="3"/>
  <c r="V26" i="3"/>
  <c r="G26" i="3"/>
  <c r="T26" i="3"/>
  <c r="F26" i="3"/>
  <c r="S26" i="3"/>
  <c r="E26" i="3"/>
  <c r="M26" i="3"/>
  <c r="C26" i="3"/>
  <c r="W26" i="3"/>
  <c r="AE26" i="3"/>
  <c r="L26" i="3"/>
  <c r="AB26" i="3"/>
  <c r="X26" i="3"/>
  <c r="AD26" i="3"/>
  <c r="K26" i="3"/>
  <c r="O26" i="3"/>
  <c r="N26" i="3"/>
  <c r="AE11" i="3" l="1"/>
  <c r="AE7" i="3"/>
  <c r="AE3" i="3"/>
  <c r="AE12" i="3"/>
  <c r="AE8" i="3"/>
  <c r="AE4" i="3"/>
  <c r="AE6" i="3"/>
  <c r="AE5" i="3"/>
  <c r="AF27" i="3"/>
  <c r="AE9" i="3"/>
  <c r="AE10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D27" i="3"/>
  <c r="V27" i="3"/>
  <c r="N27" i="3"/>
  <c r="F27" i="3"/>
  <c r="Z27" i="3"/>
  <c r="Q27" i="3"/>
  <c r="H27" i="3"/>
  <c r="Y27" i="3"/>
  <c r="P27" i="3"/>
  <c r="G27" i="3"/>
  <c r="X27" i="3"/>
  <c r="O27" i="3"/>
  <c r="E27" i="3"/>
  <c r="S27" i="3"/>
  <c r="C27" i="3"/>
  <c r="L27" i="3"/>
  <c r="AE27" i="3"/>
  <c r="R27" i="3"/>
  <c r="AC27" i="3"/>
  <c r="M27" i="3"/>
  <c r="AB27" i="3"/>
  <c r="K27" i="3"/>
  <c r="AA27" i="3"/>
  <c r="J27" i="3"/>
  <c r="W27" i="3"/>
  <c r="I27" i="3"/>
  <c r="T27" i="3"/>
  <c r="U27" i="3"/>
  <c r="AE28" i="3" l="1"/>
  <c r="W28" i="3"/>
  <c r="O28" i="3"/>
  <c r="G28" i="3"/>
  <c r="AD28" i="3"/>
  <c r="V28" i="3"/>
  <c r="AC28" i="3"/>
  <c r="U28" i="3"/>
  <c r="AA28" i="3"/>
  <c r="P28" i="3"/>
  <c r="F28" i="3"/>
  <c r="Z28" i="3"/>
  <c r="N28" i="3"/>
  <c r="E28" i="3"/>
  <c r="Y28" i="3"/>
  <c r="M28" i="3"/>
  <c r="Q28" i="3"/>
  <c r="J28" i="3"/>
  <c r="L28" i="3"/>
  <c r="AF28" i="3"/>
  <c r="K28" i="3"/>
  <c r="AB28" i="3"/>
  <c r="X28" i="3"/>
  <c r="I28" i="3"/>
  <c r="H28" i="3"/>
  <c r="T28" i="3"/>
  <c r="R28" i="3"/>
  <c r="S28" i="3"/>
  <c r="C28" i="3"/>
  <c r="AF12" i="3"/>
  <c r="AF8" i="3"/>
  <c r="AF4" i="3"/>
  <c r="AF6" i="3"/>
  <c r="AF11" i="3"/>
  <c r="AF5" i="3"/>
  <c r="AF10" i="3"/>
  <c r="AF3" i="3"/>
  <c r="AF9" i="3"/>
  <c r="AF7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9" i="3" l="1"/>
  <c r="X29" i="3"/>
  <c r="P29" i="3"/>
  <c r="H29" i="3"/>
  <c r="AE29" i="3"/>
  <c r="W29" i="3"/>
  <c r="O29" i="3"/>
  <c r="G29" i="3"/>
  <c r="AD29" i="3"/>
  <c r="V29" i="3"/>
  <c r="N29" i="3"/>
  <c r="F29" i="3"/>
  <c r="AG29" i="3"/>
  <c r="S29" i="3"/>
  <c r="E29" i="3"/>
  <c r="AC29" i="3"/>
  <c r="R29" i="3"/>
  <c r="AB29" i="3"/>
  <c r="Q29" i="3"/>
  <c r="C29" i="3"/>
  <c r="AA29" i="3"/>
  <c r="J29" i="3"/>
  <c r="U29" i="3"/>
  <c r="Z29" i="3"/>
  <c r="I29" i="3"/>
  <c r="Y29" i="3"/>
  <c r="T29" i="3"/>
  <c r="M29" i="3"/>
  <c r="K29" i="3"/>
  <c r="L29" i="3"/>
  <c r="AG12" i="3"/>
  <c r="AG8" i="3"/>
  <c r="AG4" i="3"/>
  <c r="AG9" i="3"/>
  <c r="AG5" i="3"/>
  <c r="AG6" i="3"/>
  <c r="AG11" i="3"/>
  <c r="AG3" i="3"/>
  <c r="AG10" i="3"/>
  <c r="AG7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H9" i="3" l="1"/>
  <c r="AH5" i="3"/>
  <c r="AI30" i="3"/>
  <c r="AH12" i="3"/>
  <c r="AH11" i="3"/>
  <c r="AH10" i="3"/>
  <c r="AH4" i="3"/>
  <c r="AH3" i="3"/>
  <c r="AH8" i="3"/>
  <c r="AH6" i="3"/>
  <c r="AH7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G30" i="3"/>
  <c r="Y30" i="3"/>
  <c r="Q30" i="3"/>
  <c r="I30" i="3"/>
  <c r="AF30" i="3"/>
  <c r="X30" i="3"/>
  <c r="P30" i="3"/>
  <c r="H30" i="3"/>
  <c r="AE30" i="3"/>
  <c r="W30" i="3"/>
  <c r="O30" i="3"/>
  <c r="G30" i="3"/>
  <c r="V30" i="3"/>
  <c r="K30" i="3"/>
  <c r="U30" i="3"/>
  <c r="J30" i="3"/>
  <c r="AH30" i="3"/>
  <c r="T30" i="3"/>
  <c r="F30" i="3"/>
  <c r="Z30" i="3"/>
  <c r="C30" i="3"/>
  <c r="S30" i="3"/>
  <c r="N30" i="3"/>
  <c r="R30" i="3"/>
  <c r="M30" i="3"/>
  <c r="AD30" i="3"/>
  <c r="AC30" i="3"/>
  <c r="L30" i="3"/>
  <c r="E30" i="3"/>
  <c r="AB30" i="3"/>
  <c r="AA30" i="3"/>
  <c r="AH29" i="3"/>
  <c r="AI9" i="3" l="1"/>
  <c r="AI5" i="3"/>
  <c r="AI10" i="3"/>
  <c r="AI6" i="3"/>
  <c r="AI7" i="3"/>
  <c r="AI4" i="3"/>
  <c r="AI3" i="3"/>
  <c r="AI8" i="3"/>
  <c r="AI12" i="3"/>
  <c r="AI11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H31" i="3"/>
  <c r="Z31" i="3"/>
  <c r="R31" i="3"/>
  <c r="J31" i="3"/>
  <c r="AG31" i="3"/>
  <c r="Y31" i="3"/>
  <c r="Q31" i="3"/>
  <c r="I31" i="3"/>
  <c r="AF31" i="3"/>
  <c r="X31" i="3"/>
  <c r="P31" i="3"/>
  <c r="H31" i="3"/>
  <c r="AB31" i="3"/>
  <c r="N31" i="3"/>
  <c r="C31" i="3"/>
  <c r="AA31" i="3"/>
  <c r="M31" i="3"/>
  <c r="W31" i="3"/>
  <c r="L31" i="3"/>
  <c r="S31" i="3"/>
  <c r="AI31" i="3"/>
  <c r="O31" i="3"/>
  <c r="AD31" i="3"/>
  <c r="AE31" i="3"/>
  <c r="K31" i="3"/>
  <c r="G31" i="3"/>
  <c r="F31" i="3"/>
  <c r="E31" i="3"/>
  <c r="AC31" i="3"/>
  <c r="V31" i="3"/>
  <c r="U31" i="3"/>
  <c r="T31" i="3"/>
  <c r="AJ10" i="3" l="1"/>
  <c r="AJ6" i="3"/>
  <c r="AJ4" i="3"/>
  <c r="AJ3" i="3"/>
  <c r="AJ8" i="3"/>
  <c r="AJ7" i="3"/>
  <c r="AJ9" i="3"/>
  <c r="AJ5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I32" i="3"/>
  <c r="AA32" i="3"/>
  <c r="S32" i="3"/>
  <c r="K32" i="3"/>
  <c r="C32" i="3"/>
  <c r="AH32" i="3"/>
  <c r="Z32" i="3"/>
  <c r="R32" i="3"/>
  <c r="J32" i="3"/>
  <c r="AG32" i="3"/>
  <c r="Y32" i="3"/>
  <c r="Q32" i="3"/>
  <c r="I32" i="3"/>
  <c r="AE32" i="3"/>
  <c r="T32" i="3"/>
  <c r="F32" i="3"/>
  <c r="AD32" i="3"/>
  <c r="P32" i="3"/>
  <c r="E32" i="3"/>
  <c r="AC32" i="3"/>
  <c r="O32" i="3"/>
  <c r="AF32" i="3"/>
  <c r="L32" i="3"/>
  <c r="AB32" i="3"/>
  <c r="H32" i="3"/>
  <c r="X32" i="3"/>
  <c r="G32" i="3"/>
  <c r="W32" i="3"/>
  <c r="U32" i="3"/>
  <c r="AK32" i="3"/>
  <c r="AJ32" i="3"/>
  <c r="V32" i="3"/>
  <c r="N32" i="3"/>
  <c r="M32" i="3"/>
  <c r="AJ31" i="3"/>
  <c r="AK10" i="3" l="1"/>
  <c r="AK6" i="3"/>
  <c r="AK11" i="3"/>
  <c r="AK7" i="3"/>
  <c r="AK3" i="3"/>
  <c r="AK5" i="3"/>
  <c r="AK9" i="3"/>
  <c r="AK8" i="3"/>
  <c r="AK4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G33" i="3"/>
  <c r="AK33" i="3"/>
  <c r="AB33" i="3"/>
  <c r="T33" i="3"/>
  <c r="L33" i="3"/>
  <c r="AJ33" i="3"/>
  <c r="AA33" i="3"/>
  <c r="S33" i="3"/>
  <c r="K33" i="3"/>
  <c r="C33" i="3"/>
  <c r="AI33" i="3"/>
  <c r="Z33" i="3"/>
  <c r="R33" i="3"/>
  <c r="J33" i="3"/>
  <c r="AL33" i="3"/>
  <c r="W33" i="3"/>
  <c r="I33" i="3"/>
  <c r="AH33" i="3"/>
  <c r="V33" i="3"/>
  <c r="H33" i="3"/>
  <c r="AF33" i="3"/>
  <c r="U33" i="3"/>
  <c r="G33" i="3"/>
  <c r="Y33" i="3"/>
  <c r="E33" i="3"/>
  <c r="P33" i="3"/>
  <c r="X33" i="3"/>
  <c r="Q33" i="3"/>
  <c r="O33" i="3"/>
  <c r="N33" i="3"/>
  <c r="AE33" i="3"/>
  <c r="AC33" i="3"/>
  <c r="AD33" i="3"/>
  <c r="M33" i="3"/>
  <c r="F33" i="3"/>
  <c r="AH34" i="3" l="1"/>
  <c r="Z34" i="3"/>
  <c r="R34" i="3"/>
  <c r="J34" i="3"/>
  <c r="AG34" i="3"/>
  <c r="Y34" i="3"/>
  <c r="AF34" i="3"/>
  <c r="X34" i="3"/>
  <c r="AC34" i="3"/>
  <c r="Q34" i="3"/>
  <c r="H34" i="3"/>
  <c r="AB34" i="3"/>
  <c r="P34" i="3"/>
  <c r="G34" i="3"/>
  <c r="AL34" i="3"/>
  <c r="AA34" i="3"/>
  <c r="O34" i="3"/>
  <c r="F34" i="3"/>
  <c r="AK34" i="3"/>
  <c r="T34" i="3"/>
  <c r="AJ34" i="3"/>
  <c r="S34" i="3"/>
  <c r="C34" i="3"/>
  <c r="AI34" i="3"/>
  <c r="N34" i="3"/>
  <c r="W34" i="3"/>
  <c r="V34" i="3"/>
  <c r="M34" i="3"/>
  <c r="U34" i="3"/>
  <c r="L34" i="3"/>
  <c r="AE34" i="3"/>
  <c r="AD34" i="3"/>
  <c r="K34" i="3"/>
  <c r="E34" i="3"/>
  <c r="I34" i="3"/>
  <c r="AL11" i="3"/>
  <c r="AL7" i="3"/>
  <c r="AL3" i="3"/>
  <c r="AL10" i="3"/>
  <c r="AL8" i="3"/>
  <c r="AL9" i="3"/>
  <c r="AM34" i="3"/>
  <c r="AL12" i="3"/>
  <c r="AL4" i="3"/>
  <c r="AL5" i="3"/>
  <c r="AL6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M11" i="3" l="1"/>
  <c r="AM7" i="3"/>
  <c r="AM3" i="3"/>
  <c r="AM12" i="3"/>
  <c r="AM8" i="3"/>
  <c r="AM4" i="3"/>
  <c r="AM10" i="3"/>
  <c r="AM9" i="3"/>
  <c r="AM6" i="3"/>
  <c r="AM5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I35" i="3"/>
  <c r="AA35" i="3"/>
  <c r="S35" i="3"/>
  <c r="K35" i="3"/>
  <c r="C35" i="3"/>
  <c r="AH35" i="3"/>
  <c r="Z35" i="3"/>
  <c r="R35" i="3"/>
  <c r="J35" i="3"/>
  <c r="AG35" i="3"/>
  <c r="Y35" i="3"/>
  <c r="Q35" i="3"/>
  <c r="I35" i="3"/>
  <c r="AF35" i="3"/>
  <c r="U35" i="3"/>
  <c r="G35" i="3"/>
  <c r="AE35" i="3"/>
  <c r="T35" i="3"/>
  <c r="F35" i="3"/>
  <c r="AD35" i="3"/>
  <c r="P35" i="3"/>
  <c r="E35" i="3"/>
  <c r="AJ35" i="3"/>
  <c r="M35" i="3"/>
  <c r="AC35" i="3"/>
  <c r="L35" i="3"/>
  <c r="AB35" i="3"/>
  <c r="H35" i="3"/>
  <c r="AN35" i="3"/>
  <c r="N35" i="3"/>
  <c r="AM35" i="3"/>
  <c r="AL35" i="3"/>
  <c r="AK35" i="3"/>
  <c r="W35" i="3"/>
  <c r="X35" i="3"/>
  <c r="V35" i="3"/>
  <c r="O35" i="3"/>
  <c r="AJ36" i="3" l="1"/>
  <c r="AB36" i="3"/>
  <c r="T36" i="3"/>
  <c r="L36" i="3"/>
  <c r="AI36" i="3"/>
  <c r="AA36" i="3"/>
  <c r="S36" i="3"/>
  <c r="K36" i="3"/>
  <c r="C36" i="3"/>
  <c r="AH36" i="3"/>
  <c r="Z36" i="3"/>
  <c r="R36" i="3"/>
  <c r="J36" i="3"/>
  <c r="AL36" i="3"/>
  <c r="X36" i="3"/>
  <c r="M36" i="3"/>
  <c r="AK36" i="3"/>
  <c r="W36" i="3"/>
  <c r="I36" i="3"/>
  <c r="AG36" i="3"/>
  <c r="V36" i="3"/>
  <c r="H36" i="3"/>
  <c r="AC36" i="3"/>
  <c r="F36" i="3"/>
  <c r="Y36" i="3"/>
  <c r="E36" i="3"/>
  <c r="U36" i="3"/>
  <c r="AE36" i="3"/>
  <c r="AD36" i="3"/>
  <c r="P36" i="3"/>
  <c r="Q36" i="3"/>
  <c r="O36" i="3"/>
  <c r="AN36" i="3"/>
  <c r="N36" i="3"/>
  <c r="G36" i="3"/>
  <c r="AM36" i="3"/>
  <c r="AF36" i="3"/>
  <c r="AN12" i="3"/>
  <c r="AN8" i="3"/>
  <c r="AN4" i="3"/>
  <c r="AN9" i="3"/>
  <c r="AN6" i="3"/>
  <c r="AN7" i="3"/>
  <c r="AN10" i="3"/>
  <c r="AN11" i="3"/>
  <c r="AN3" i="3"/>
  <c r="AN5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K37" i="3" l="1"/>
  <c r="AC37" i="3"/>
  <c r="U37" i="3"/>
  <c r="M37" i="3"/>
  <c r="E37" i="3"/>
  <c r="AJ37" i="3"/>
  <c r="AB37" i="3"/>
  <c r="T37" i="3"/>
  <c r="L37" i="3"/>
  <c r="AI37" i="3"/>
  <c r="AA37" i="3"/>
  <c r="S37" i="3"/>
  <c r="K37" i="3"/>
  <c r="C37" i="3"/>
  <c r="AO37" i="3"/>
  <c r="AD37" i="3"/>
  <c r="P37" i="3"/>
  <c r="AN37" i="3"/>
  <c r="Z37" i="3"/>
  <c r="O37" i="3"/>
  <c r="AM37" i="3"/>
  <c r="Y37" i="3"/>
  <c r="N37" i="3"/>
  <c r="V37" i="3"/>
  <c r="AL37" i="3"/>
  <c r="R37" i="3"/>
  <c r="AH37" i="3"/>
  <c r="Q37" i="3"/>
  <c r="J37" i="3"/>
  <c r="I37" i="3"/>
  <c r="AG37" i="3"/>
  <c r="H37" i="3"/>
  <c r="G37" i="3"/>
  <c r="AF37" i="3"/>
  <c r="F37" i="3"/>
  <c r="AE37" i="3"/>
  <c r="X37" i="3"/>
  <c r="W37" i="3"/>
  <c r="AO12" i="3"/>
  <c r="AO8" i="3"/>
  <c r="AO4" i="3"/>
  <c r="AO9" i="3"/>
  <c r="AO5" i="3"/>
  <c r="AO11" i="3"/>
  <c r="AO7" i="3"/>
  <c r="AO6" i="3"/>
  <c r="AP37" i="3"/>
  <c r="AO3" i="3"/>
  <c r="AO10" i="3"/>
  <c r="AO13" i="3"/>
  <c r="AO14" i="3"/>
  <c r="AO1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L38" i="3" l="1"/>
  <c r="AD38" i="3"/>
  <c r="V38" i="3"/>
  <c r="N38" i="3"/>
  <c r="F38" i="3"/>
  <c r="AK38" i="3"/>
  <c r="AC38" i="3"/>
  <c r="U38" i="3"/>
  <c r="M38" i="3"/>
  <c r="E38" i="3"/>
  <c r="AJ38" i="3"/>
  <c r="AB38" i="3"/>
  <c r="T38" i="3"/>
  <c r="L38" i="3"/>
  <c r="AG38" i="3"/>
  <c r="S38" i="3"/>
  <c r="H38" i="3"/>
  <c r="AF38" i="3"/>
  <c r="R38" i="3"/>
  <c r="G38" i="3"/>
  <c r="AP38" i="3"/>
  <c r="AE38" i="3"/>
  <c r="Q38" i="3"/>
  <c r="C38" i="3"/>
  <c r="AI38" i="3"/>
  <c r="O38" i="3"/>
  <c r="AH38" i="3"/>
  <c r="K38" i="3"/>
  <c r="AA38" i="3"/>
  <c r="J38" i="3"/>
  <c r="AM38" i="3"/>
  <c r="X38" i="3"/>
  <c r="Z38" i="3"/>
  <c r="Y38" i="3"/>
  <c r="AN38" i="3"/>
  <c r="W38" i="3"/>
  <c r="AO38" i="3"/>
  <c r="P38" i="3"/>
  <c r="I38" i="3"/>
  <c r="AP9" i="3"/>
  <c r="AP5" i="3"/>
  <c r="AQ38" i="3"/>
  <c r="AP8" i="3"/>
  <c r="AP7" i="3"/>
  <c r="AP11" i="3"/>
  <c r="AP12" i="3"/>
  <c r="AP6" i="3"/>
  <c r="AP3" i="3"/>
  <c r="AP4" i="3"/>
  <c r="AP10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Q9" i="3" l="1"/>
  <c r="AQ5" i="3"/>
  <c r="AQ10" i="3"/>
  <c r="AQ6" i="3"/>
  <c r="AQ4" i="3"/>
  <c r="AQ3" i="3"/>
  <c r="AQ12" i="3"/>
  <c r="AQ11" i="3"/>
  <c r="AQ8" i="3"/>
  <c r="AQ7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M39" i="3"/>
  <c r="AE39" i="3"/>
  <c r="W39" i="3"/>
  <c r="O39" i="3"/>
  <c r="G39" i="3"/>
  <c r="AL39" i="3"/>
  <c r="AD39" i="3"/>
  <c r="V39" i="3"/>
  <c r="N39" i="3"/>
  <c r="F39" i="3"/>
  <c r="AK39" i="3"/>
  <c r="AC39" i="3"/>
  <c r="U39" i="3"/>
  <c r="M39" i="3"/>
  <c r="E39" i="3"/>
  <c r="AJ39" i="3"/>
  <c r="Y39" i="3"/>
  <c r="K39" i="3"/>
  <c r="AI39" i="3"/>
  <c r="X39" i="3"/>
  <c r="J39" i="3"/>
  <c r="AH39" i="3"/>
  <c r="T39" i="3"/>
  <c r="I39" i="3"/>
  <c r="AB39" i="3"/>
  <c r="H39" i="3"/>
  <c r="AA39" i="3"/>
  <c r="AQ39" i="3"/>
  <c r="Z39" i="3"/>
  <c r="C39" i="3"/>
  <c r="R39" i="3"/>
  <c r="Q39" i="3"/>
  <c r="AO39" i="3"/>
  <c r="AP39" i="3"/>
  <c r="P39" i="3"/>
  <c r="L39" i="3"/>
  <c r="AG39" i="3"/>
  <c r="AN39" i="3"/>
  <c r="S39" i="3"/>
  <c r="AF39" i="3"/>
  <c r="AR10" i="3" l="1"/>
  <c r="AR6" i="3"/>
  <c r="AR4" i="3"/>
  <c r="AR3" i="3"/>
  <c r="AR12" i="3"/>
  <c r="AR11" i="3"/>
  <c r="AR5" i="3"/>
  <c r="AR8" i="3"/>
  <c r="AR9" i="3"/>
  <c r="AR7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N40" i="3"/>
  <c r="AF40" i="3"/>
  <c r="X40" i="3"/>
  <c r="P40" i="3"/>
  <c r="H40" i="3"/>
  <c r="AM40" i="3"/>
  <c r="AE40" i="3"/>
  <c r="W40" i="3"/>
  <c r="O40" i="3"/>
  <c r="G40" i="3"/>
  <c r="AL40" i="3"/>
  <c r="AD40" i="3"/>
  <c r="V40" i="3"/>
  <c r="N40" i="3"/>
  <c r="F40" i="3"/>
  <c r="AP40" i="3"/>
  <c r="AB40" i="3"/>
  <c r="Q40" i="3"/>
  <c r="C40" i="3"/>
  <c r="AO40" i="3"/>
  <c r="AA40" i="3"/>
  <c r="M40" i="3"/>
  <c r="AK40" i="3"/>
  <c r="Z40" i="3"/>
  <c r="L40" i="3"/>
  <c r="AR40" i="3"/>
  <c r="U40" i="3"/>
  <c r="AQ40" i="3"/>
  <c r="T40" i="3"/>
  <c r="AJ40" i="3"/>
  <c r="S40" i="3"/>
  <c r="AI40" i="3"/>
  <c r="I40" i="3"/>
  <c r="AH40" i="3"/>
  <c r="E40" i="3"/>
  <c r="AG40" i="3"/>
  <c r="AC40" i="3"/>
  <c r="Y40" i="3"/>
  <c r="R40" i="3"/>
  <c r="K40" i="3"/>
  <c r="J40" i="3"/>
  <c r="AS40" i="3"/>
  <c r="AR39" i="3"/>
  <c r="AS10" i="3" l="1"/>
  <c r="AS6" i="3"/>
  <c r="AS11" i="3"/>
  <c r="AS7" i="3"/>
  <c r="AS3" i="3"/>
  <c r="AS12" i="3"/>
  <c r="AS5" i="3"/>
  <c r="AS4" i="3"/>
  <c r="AS9" i="3"/>
  <c r="AS8" i="3"/>
  <c r="AT41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36" i="3"/>
  <c r="AS37" i="3"/>
  <c r="AS38" i="3"/>
  <c r="AS39" i="3"/>
  <c r="AO41" i="3"/>
  <c r="AG41" i="3"/>
  <c r="Y41" i="3"/>
  <c r="Q41" i="3"/>
  <c r="I41" i="3"/>
  <c r="AN41" i="3"/>
  <c r="AF41" i="3"/>
  <c r="X41" i="3"/>
  <c r="P41" i="3"/>
  <c r="H41" i="3"/>
  <c r="AM41" i="3"/>
  <c r="AE41" i="3"/>
  <c r="W41" i="3"/>
  <c r="O41" i="3"/>
  <c r="G41" i="3"/>
  <c r="AS41" i="3"/>
  <c r="AH41" i="3"/>
  <c r="T41" i="3"/>
  <c r="F41" i="3"/>
  <c r="AR41" i="3"/>
  <c r="AD41" i="3"/>
  <c r="S41" i="3"/>
  <c r="E41" i="3"/>
  <c r="AQ41" i="3"/>
  <c r="AC41" i="3"/>
  <c r="R41" i="3"/>
  <c r="AK41" i="3"/>
  <c r="N41" i="3"/>
  <c r="AJ41" i="3"/>
  <c r="M41" i="3"/>
  <c r="AI41" i="3"/>
  <c r="L41" i="3"/>
  <c r="Z41" i="3"/>
  <c r="V41" i="3"/>
  <c r="K41" i="3"/>
  <c r="U41" i="3"/>
  <c r="AP41" i="3"/>
  <c r="AL41" i="3"/>
  <c r="AA41" i="3"/>
  <c r="J41" i="3"/>
  <c r="AB41" i="3"/>
  <c r="C41" i="3"/>
  <c r="AP42" i="3" l="1"/>
  <c r="AH42" i="3"/>
  <c r="Z42" i="3"/>
  <c r="R42" i="3"/>
  <c r="J42" i="3"/>
  <c r="AO42" i="3"/>
  <c r="AG42" i="3"/>
  <c r="Y42" i="3"/>
  <c r="Q42" i="3"/>
  <c r="I42" i="3"/>
  <c r="AN42" i="3"/>
  <c r="AF42" i="3"/>
  <c r="X42" i="3"/>
  <c r="P42" i="3"/>
  <c r="H42" i="3"/>
  <c r="AK42" i="3"/>
  <c r="W42" i="3"/>
  <c r="L42" i="3"/>
  <c r="AJ42" i="3"/>
  <c r="V42" i="3"/>
  <c r="K42" i="3"/>
  <c r="AT42" i="3"/>
  <c r="AI42" i="3"/>
  <c r="U42" i="3"/>
  <c r="G42" i="3"/>
  <c r="AD42" i="3"/>
  <c r="M42" i="3"/>
  <c r="AC42" i="3"/>
  <c r="F42" i="3"/>
  <c r="AS42" i="3"/>
  <c r="AB42" i="3"/>
  <c r="E42" i="3"/>
  <c r="AQ42" i="3"/>
  <c r="N42" i="3"/>
  <c r="AM42" i="3"/>
  <c r="AE42" i="3"/>
  <c r="AL42" i="3"/>
  <c r="C42" i="3"/>
  <c r="T42" i="3"/>
  <c r="AR42" i="3"/>
  <c r="AA42" i="3"/>
  <c r="S42" i="3"/>
  <c r="O42" i="3"/>
  <c r="AT11" i="3"/>
  <c r="AT7" i="3"/>
  <c r="AT3" i="3"/>
  <c r="AT6" i="3"/>
  <c r="AT4" i="3"/>
  <c r="AT10" i="3"/>
  <c r="AT5" i="3"/>
  <c r="AT8" i="3"/>
  <c r="AT9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U11" i="3" l="1"/>
  <c r="AU7" i="3"/>
  <c r="AU3" i="3"/>
  <c r="AU12" i="3"/>
  <c r="AU8" i="3"/>
  <c r="AU4" i="3"/>
  <c r="AU6" i="3"/>
  <c r="AU5" i="3"/>
  <c r="AU10" i="3"/>
  <c r="AU9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Q43" i="3"/>
  <c r="AI43" i="3"/>
  <c r="AA43" i="3"/>
  <c r="S43" i="3"/>
  <c r="K43" i="3"/>
  <c r="C43" i="3"/>
  <c r="AP43" i="3"/>
  <c r="AH43" i="3"/>
  <c r="Z43" i="3"/>
  <c r="R43" i="3"/>
  <c r="J43" i="3"/>
  <c r="AO43" i="3"/>
  <c r="AG43" i="3"/>
  <c r="Y43" i="3"/>
  <c r="Q43" i="3"/>
  <c r="I43" i="3"/>
  <c r="AN43" i="3"/>
  <c r="AC43" i="3"/>
  <c r="O43" i="3"/>
  <c r="AM43" i="3"/>
  <c r="AB43" i="3"/>
  <c r="N43" i="3"/>
  <c r="AL43" i="3"/>
  <c r="X43" i="3"/>
  <c r="M43" i="3"/>
  <c r="AT43" i="3"/>
  <c r="W43" i="3"/>
  <c r="F43" i="3"/>
  <c r="AS43" i="3"/>
  <c r="V43" i="3"/>
  <c r="E43" i="3"/>
  <c r="AR43" i="3"/>
  <c r="U43" i="3"/>
  <c r="AE43" i="3"/>
  <c r="AD43" i="3"/>
  <c r="T43" i="3"/>
  <c r="P43" i="3"/>
  <c r="L43" i="3"/>
  <c r="AU43" i="3"/>
  <c r="H43" i="3"/>
  <c r="G43" i="3"/>
  <c r="AK43" i="3"/>
  <c r="AF43" i="3"/>
  <c r="AJ43" i="3"/>
  <c r="AU42" i="3"/>
  <c r="AV12" i="3" l="1"/>
  <c r="AV8" i="3"/>
  <c r="AV4" i="3"/>
  <c r="AV11" i="3"/>
  <c r="AV5" i="3"/>
  <c r="AV10" i="3"/>
  <c r="AV3" i="3"/>
  <c r="AV9" i="3"/>
  <c r="AV6" i="3"/>
  <c r="AV7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R44" i="3"/>
  <c r="AJ44" i="3"/>
  <c r="AB44" i="3"/>
  <c r="T44" i="3"/>
  <c r="L44" i="3"/>
  <c r="AQ44" i="3"/>
  <c r="AI44" i="3"/>
  <c r="AA44" i="3"/>
  <c r="S44" i="3"/>
  <c r="K44" i="3"/>
  <c r="C44" i="3"/>
  <c r="AP44" i="3"/>
  <c r="AH44" i="3"/>
  <c r="Z44" i="3"/>
  <c r="R44" i="3"/>
  <c r="J44" i="3"/>
  <c r="AT44" i="3"/>
  <c r="AF44" i="3"/>
  <c r="U44" i="3"/>
  <c r="G44" i="3"/>
  <c r="AS44" i="3"/>
  <c r="AE44" i="3"/>
  <c r="Q44" i="3"/>
  <c r="F44" i="3"/>
  <c r="AO44" i="3"/>
  <c r="AD44" i="3"/>
  <c r="P44" i="3"/>
  <c r="E44" i="3"/>
  <c r="AM44" i="3"/>
  <c r="V44" i="3"/>
  <c r="AL44" i="3"/>
  <c r="O44" i="3"/>
  <c r="AK44" i="3"/>
  <c r="N44" i="3"/>
  <c r="AV44" i="3"/>
  <c r="M44" i="3"/>
  <c r="AU44" i="3"/>
  <c r="I44" i="3"/>
  <c r="AN44" i="3"/>
  <c r="H44" i="3"/>
  <c r="AG44" i="3"/>
  <c r="AC44" i="3"/>
  <c r="Y44" i="3"/>
  <c r="W44" i="3"/>
  <c r="X44" i="3"/>
  <c r="AV43" i="3"/>
  <c r="AS45" i="3" l="1"/>
  <c r="AK45" i="3"/>
  <c r="AC45" i="3"/>
  <c r="U45" i="3"/>
  <c r="M45" i="3"/>
  <c r="E45" i="3"/>
  <c r="AR45" i="3"/>
  <c r="AJ45" i="3"/>
  <c r="AB45" i="3"/>
  <c r="T45" i="3"/>
  <c r="L45" i="3"/>
  <c r="AQ45" i="3"/>
  <c r="AI45" i="3"/>
  <c r="AA45" i="3"/>
  <c r="S45" i="3"/>
  <c r="K45" i="3"/>
  <c r="C45" i="3"/>
  <c r="AW45" i="3"/>
  <c r="AL45" i="3"/>
  <c r="X45" i="3"/>
  <c r="J45" i="3"/>
  <c r="AV45" i="3"/>
  <c r="AH45" i="3"/>
  <c r="W45" i="3"/>
  <c r="I45" i="3"/>
  <c r="AU45" i="3"/>
  <c r="AG45" i="3"/>
  <c r="V45" i="3"/>
  <c r="H45" i="3"/>
  <c r="AF45" i="3"/>
  <c r="O45" i="3"/>
  <c r="AE45" i="3"/>
  <c r="N45" i="3"/>
  <c r="AD45" i="3"/>
  <c r="G45" i="3"/>
  <c r="AM45" i="3"/>
  <c r="Z45" i="3"/>
  <c r="R45" i="3"/>
  <c r="Y45" i="3"/>
  <c r="AT45" i="3"/>
  <c r="P45" i="3"/>
  <c r="AP45" i="3"/>
  <c r="Q45" i="3"/>
  <c r="AO45" i="3"/>
  <c r="AN45" i="3"/>
  <c r="F45" i="3"/>
  <c r="AW12" i="3"/>
  <c r="AW8" i="3"/>
  <c r="AW4" i="3"/>
  <c r="AW9" i="3"/>
  <c r="AW5" i="3"/>
  <c r="AW3" i="3"/>
  <c r="AW10" i="3"/>
  <c r="AW7" i="3"/>
  <c r="AW11" i="3"/>
  <c r="AW6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T46" i="3" l="1"/>
  <c r="AT47" i="3" s="1"/>
  <c r="AL46" i="3"/>
  <c r="AL47" i="3" s="1"/>
  <c r="AD46" i="3"/>
  <c r="AD47" i="3" s="1"/>
  <c r="V46" i="3"/>
  <c r="V47" i="3" s="1"/>
  <c r="N46" i="3"/>
  <c r="N47" i="3" s="1"/>
  <c r="F46" i="3"/>
  <c r="F47" i="3" s="1"/>
  <c r="AS46" i="3"/>
  <c r="AS47" i="3" s="1"/>
  <c r="AK46" i="3"/>
  <c r="AK47" i="3" s="1"/>
  <c r="AC46" i="3"/>
  <c r="AC47" i="3" s="1"/>
  <c r="U46" i="3"/>
  <c r="U47" i="3" s="1"/>
  <c r="M46" i="3"/>
  <c r="M47" i="3" s="1"/>
  <c r="E46" i="3"/>
  <c r="E47" i="3" s="1"/>
  <c r="AR46" i="3"/>
  <c r="AR47" i="3" s="1"/>
  <c r="AJ46" i="3"/>
  <c r="AJ47" i="3" s="1"/>
  <c r="AB46" i="3"/>
  <c r="AB47" i="3" s="1"/>
  <c r="T46" i="3"/>
  <c r="T47" i="3" s="1"/>
  <c r="L46" i="3"/>
  <c r="L47" i="3" s="1"/>
  <c r="AO46" i="3"/>
  <c r="AO47" i="3" s="1"/>
  <c r="AA46" i="3"/>
  <c r="AA47" i="3" s="1"/>
  <c r="P46" i="3"/>
  <c r="P47" i="3" s="1"/>
  <c r="AN46" i="3"/>
  <c r="AN47" i="3" s="1"/>
  <c r="Z46" i="3"/>
  <c r="Z47" i="3" s="1"/>
  <c r="O46" i="3"/>
  <c r="O47" i="3" s="1"/>
  <c r="AM46" i="3"/>
  <c r="AM47" i="3" s="1"/>
  <c r="Y46" i="3"/>
  <c r="Y47" i="3" s="1"/>
  <c r="K46" i="3"/>
  <c r="K47" i="3" s="1"/>
  <c r="AV46" i="3"/>
  <c r="AV47" i="3" s="1"/>
  <c r="AE46" i="3"/>
  <c r="AE47" i="3" s="1"/>
  <c r="H46" i="3"/>
  <c r="H47" i="3" s="1"/>
  <c r="AU46" i="3"/>
  <c r="AU47" i="3" s="1"/>
  <c r="X46" i="3"/>
  <c r="X47" i="3" s="1"/>
  <c r="G46" i="3"/>
  <c r="G47" i="3" s="1"/>
  <c r="AQ46" i="3"/>
  <c r="AQ47" i="3" s="1"/>
  <c r="W46" i="3"/>
  <c r="W47" i="3" s="1"/>
  <c r="C46" i="3"/>
  <c r="R46" i="3"/>
  <c r="R47" i="3" s="1"/>
  <c r="AW46" i="3"/>
  <c r="AW47" i="3" s="1"/>
  <c r="Q46" i="3"/>
  <c r="Q47" i="3" s="1"/>
  <c r="I46" i="3"/>
  <c r="I47" i="3" s="1"/>
  <c r="AP46" i="3"/>
  <c r="AP47" i="3" s="1"/>
  <c r="J46" i="3"/>
  <c r="J47" i="3" s="1"/>
  <c r="AI46" i="3"/>
  <c r="AI47" i="3" s="1"/>
  <c r="AG46" i="3"/>
  <c r="AG47" i="3" s="1"/>
  <c r="AH46" i="3"/>
  <c r="AH47" i="3" s="1"/>
  <c r="AF46" i="3"/>
  <c r="AF47" i="3" s="1"/>
  <c r="S46" i="3"/>
  <c r="S47" i="3" s="1"/>
</calcChain>
</file>

<file path=xl/sharedStrings.xml><?xml version="1.0" encoding="utf-8"?>
<sst xmlns="http://schemas.openxmlformats.org/spreadsheetml/2006/main" count="116" uniqueCount="65">
  <si>
    <t>Elevation</t>
  </si>
  <si>
    <t>Level</t>
  </si>
  <si>
    <t>Ton</t>
  </si>
  <si>
    <t>T1</t>
  </si>
  <si>
    <t>T2</t>
  </si>
  <si>
    <t>T3</t>
  </si>
  <si>
    <t>Mode 1</t>
  </si>
  <si>
    <t>Mode 2</t>
  </si>
  <si>
    <t>Mode 3</t>
  </si>
  <si>
    <t>Story Disp (mm)</t>
  </si>
  <si>
    <t>Interstory Drift Ratio (%)</t>
  </si>
  <si>
    <t>Story Force (x10^6 N)</t>
  </si>
  <si>
    <t>Story Shear (x10^6 N)</t>
  </si>
  <si>
    <t>Story Moment (x10^6 Nmm)</t>
  </si>
  <si>
    <t>Story Moment (x10^6 KN m)</t>
  </si>
  <si>
    <t>Response Spectra</t>
  </si>
  <si>
    <t>SA (g)</t>
  </si>
  <si>
    <t>Time Period (sec)</t>
  </si>
  <si>
    <t>Damping Ratio</t>
  </si>
  <si>
    <t>Spectral Displacement (mm)</t>
  </si>
  <si>
    <t>Spectral Acceleration (g) - Interpolated Value</t>
  </si>
  <si>
    <t>Time Periods (sec)</t>
  </si>
  <si>
    <t>Spectral Acceleration (g)</t>
  </si>
  <si>
    <r>
      <t>Modal Participation Factor (Γ</t>
    </r>
    <r>
      <rPr>
        <sz val="12.65"/>
        <color theme="1"/>
        <rFont val="Arial"/>
        <family val="2"/>
      </rPr>
      <t>)</t>
    </r>
  </si>
  <si>
    <t>Mode No. (X Direction)</t>
  </si>
  <si>
    <t>Story Masses in X Direction</t>
  </si>
  <si>
    <t>Mode Shape 1</t>
  </si>
  <si>
    <t>Responses of Mode 1</t>
  </si>
  <si>
    <t>Responses of Mode 2</t>
  </si>
  <si>
    <t>Responses of Mode 3</t>
  </si>
  <si>
    <t>Story Moment (x10^6 KNm)</t>
  </si>
  <si>
    <t>Importance Factor (I)</t>
  </si>
  <si>
    <t>Displacement Amplification Factor (Cd)</t>
  </si>
  <si>
    <t xml:space="preserve">Response Modification Factor (R) </t>
  </si>
  <si>
    <t>Combined (SRSS) Elastic Responses from all Modes</t>
  </si>
  <si>
    <r>
      <t>Overstrength Factor (Ω</t>
    </r>
    <r>
      <rPr>
        <b/>
        <sz val="12.65"/>
        <color theme="1"/>
        <rFont val="Arial Narrow"/>
        <family val="2"/>
      </rPr>
      <t>)</t>
    </r>
  </si>
  <si>
    <t>Seismic Design Factors</t>
  </si>
  <si>
    <t xml:space="preserve">Design Forces </t>
  </si>
  <si>
    <t>Design Displacements</t>
  </si>
  <si>
    <t xml:space="preserve">Design Forces (with overstrength) </t>
  </si>
  <si>
    <t>Mode Shape 2</t>
  </si>
  <si>
    <t>Mode Shape 3</t>
  </si>
  <si>
    <t>Individual Modal Responses (Elastic)</t>
  </si>
  <si>
    <t>Combined Responses (Elastic)</t>
  </si>
  <si>
    <t>Individual vs. Combined Responses (Elastic) - Absolute Values</t>
  </si>
  <si>
    <t>Abs. Story Disp (mm)</t>
  </si>
  <si>
    <t>Abs Story Moment (x10^6 KN m)</t>
  </si>
  <si>
    <t>Combined Elastic Responses vs. Design Demands</t>
  </si>
  <si>
    <t>Elastic Demands vs. Design Force Demands (with and without overstrength)</t>
  </si>
  <si>
    <t>Story No.</t>
  </si>
  <si>
    <t>Story Height</t>
  </si>
  <si>
    <t>Story Moments</t>
  </si>
  <si>
    <t>Response Spectrum and Mode Shapes</t>
  </si>
  <si>
    <t>Norm. Mode Shape 1</t>
  </si>
  <si>
    <t>Norm. Mode Shape 2</t>
  </si>
  <si>
    <t>Norm. Mode Shape 3</t>
  </si>
  <si>
    <t>Data from ETABS</t>
  </si>
  <si>
    <t>Sum</t>
  </si>
  <si>
    <t>Modal Participation Factor</t>
  </si>
  <si>
    <t>M x Phi</t>
  </si>
  <si>
    <t>M X Phi^2</t>
  </si>
  <si>
    <t>Etabs Modes are mass normalized i.e. they are normalized such that the modal mass of each mode = 1</t>
  </si>
  <si>
    <t>We normalized the modes such that the roof ordinate = 1</t>
  </si>
  <si>
    <t>ETABS</t>
  </si>
  <si>
    <t>Story Force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</si>
</sst>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.65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.65"/>
      <color theme="1"/>
      <name val="Arial Narrow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3FFA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8" borderId="1" xfId="0" applyNumberFormat="1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0" xfId="0" applyFont="1"/>
    <xf numFmtId="0" fontId="10" fillId="0" borderId="0" xfId="0" applyNumberFormat="1" applyFont="1"/>
    <xf numFmtId="0" fontId="9" fillId="6" borderId="1" xfId="0" applyFont="1" applyFill="1" applyBorder="1" applyAlignment="1">
      <alignment horizontal="center"/>
    </xf>
    <xf numFmtId="0" fontId="9" fillId="6" borderId="1" xfId="0" applyNumberFormat="1" applyFont="1" applyFill="1" applyBorder="1" applyAlignment="1">
      <alignment horizontal="center"/>
    </xf>
    <xf numFmtId="0" fontId="10" fillId="6" borderId="1" xfId="0" applyNumberFormat="1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10" fillId="0" borderId="1" xfId="0" applyNumberFormat="1" applyFont="1" applyBorder="1"/>
    <xf numFmtId="0" fontId="10" fillId="3" borderId="1" xfId="0" applyFont="1" applyFill="1" applyBorder="1"/>
    <xf numFmtId="0" fontId="9" fillId="2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0" fillId="0" borderId="0" xfId="0"/>
    <xf numFmtId="0" fontId="6" fillId="6" borderId="7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7" borderId="1" xfId="0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wrapText="1"/>
    </xf>
    <xf numFmtId="0" fontId="6" fillId="7" borderId="8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3FFA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Mode 1</a:t>
            </a:r>
          </a:p>
        </c:rich>
      </c:tx>
      <c:layout>
        <c:manualLayout>
          <c:xMode val="edge"/>
          <c:yMode val="edge"/>
          <c:x val="0.4355709467520491"/>
          <c:y val="1.37893769568112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40984587240627"/>
          <c:y val="8.0127396355165401E-2"/>
          <c:w val="0.75277109122499686"/>
          <c:h val="0.795802188322377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Building'!$CM$12:$CM$56</c:f>
              <c:numCache>
                <c:formatCode>General</c:formatCode>
                <c:ptCount val="45"/>
              </c:numCache>
            </c:numRef>
          </c:xVal>
          <c:yVal>
            <c:numRef>
              <c:f>'44-story Example Building'!$BJ$12:$BJ$56</c:f>
              <c:numCache>
                <c:formatCode>0.000</c:formatCode>
                <c:ptCount val="45"/>
                <c:pt idx="1">
                  <c:v>2.6373080158499649</c:v>
                </c:pt>
                <c:pt idx="2">
                  <c:v>2.5473630307562787</c:v>
                </c:pt>
                <c:pt idx="3">
                  <c:v>2.4588592300442875</c:v>
                </c:pt>
                <c:pt idx="4">
                  <c:v>2.3719823964406643</c:v>
                </c:pt>
                <c:pt idx="5">
                  <c:v>2.2869013930386326</c:v>
                </c:pt>
                <c:pt idx="6">
                  <c:v>2.203744151977296</c:v>
                </c:pt>
                <c:pt idx="7">
                  <c:v>2.1225823982058838</c:v>
                </c:pt>
                <c:pt idx="8">
                  <c:v>2.0434239628144866</c:v>
                </c:pt>
                <c:pt idx="9">
                  <c:v>1.9662147709649411</c:v>
                </c:pt>
                <c:pt idx="10">
                  <c:v>1.8908480667276335</c:v>
                </c:pt>
                <c:pt idx="11">
                  <c:v>1.8171798375432289</c:v>
                </c:pt>
                <c:pt idx="12">
                  <c:v>1.7450472302485125</c:v>
                </c:pt>
                <c:pt idx="13">
                  <c:v>1.6742884435380894</c:v>
                </c:pt>
                <c:pt idx="14">
                  <c:v>1.6047609695511886</c:v>
                </c:pt>
                <c:pt idx="15">
                  <c:v>1.5363558350069169</c:v>
                </c:pt>
                <c:pt idx="16">
                  <c:v>1.4690064946875614</c:v>
                </c:pt>
                <c:pt idx="17">
                  <c:v>1.4026904072273603</c:v>
                </c:pt>
                <c:pt idx="18">
                  <c:v>1.3374235469526325</c:v>
                </c:pt>
                <c:pt idx="19">
                  <c:v>1.2732485452714541</c:v>
                </c:pt>
                <c:pt idx="20">
                  <c:v>1.2102190005065991</c:v>
                </c:pt>
                <c:pt idx="21">
                  <c:v>1.1483801468987984</c:v>
                </c:pt>
                <c:pt idx="22">
                  <c:v>1.0877491253122551</c:v>
                </c:pt>
                <c:pt idx="23">
                  <c:v>1.0283002331206512</c:v>
                </c:pt>
                <c:pt idx="24">
                  <c:v>0.96995402225316729</c:v>
                </c:pt>
                <c:pt idx="25">
                  <c:v>0.91257481235357041</c:v>
                </c:pt>
                <c:pt idx="26">
                  <c:v>0.8559785856776968</c:v>
                </c:pt>
                <c:pt idx="27">
                  <c:v>0.79994731541849906</c:v>
                </c:pt>
                <c:pt idx="28">
                  <c:v>0.7442532984372362</c:v>
                </c:pt>
                <c:pt idx="29">
                  <c:v>0.68868676260821271</c:v>
                </c:pt>
                <c:pt idx="30">
                  <c:v>0.63308609550762818</c:v>
                </c:pt>
                <c:pt idx="31">
                  <c:v>0.57736664133119675</c:v>
                </c:pt>
                <c:pt idx="32">
                  <c:v>0.52154566838945249</c:v>
                </c:pt>
                <c:pt idx="33">
                  <c:v>0.46575951940646459</c:v>
                </c:pt>
                <c:pt idx="34">
                  <c:v>0.41027522016067386</c:v>
                </c:pt>
                <c:pt idx="35">
                  <c:v>0.35549145667200638</c:v>
                </c:pt>
                <c:pt idx="36">
                  <c:v>0.30193292274589145</c:v>
                </c:pt>
                <c:pt idx="37">
                  <c:v>0.25023877934442124</c:v>
                </c:pt>
                <c:pt idx="38">
                  <c:v>0.20114284734042293</c:v>
                </c:pt>
                <c:pt idx="39">
                  <c:v>0.15545254472707251</c:v>
                </c:pt>
                <c:pt idx="40">
                  <c:v>0.11402315490685103</c:v>
                </c:pt>
                <c:pt idx="41">
                  <c:v>7.7733065607090535E-2</c:v>
                </c:pt>
                <c:pt idx="42">
                  <c:v>4.7173811783877785E-2</c:v>
                </c:pt>
                <c:pt idx="43">
                  <c:v>2.3492134043992922E-2</c:v>
                </c:pt>
                <c:pt idx="44">
                  <c:v>7.5085548181224758E-3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37-4627-BA47-494E28703BB3}"/>
            </c:ext>
          </c:extLst>
        </c:ser>
        <c:ser>
          <c:idx val="1"/>
          <c:order val="1"/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Building'!$T$12:$T$56</c:f>
              <c:numCache>
                <c:formatCode>0.000</c:formatCode>
                <c:ptCount val="45"/>
                <c:pt idx="0">
                  <c:v>0</c:v>
                </c:pt>
                <c:pt idx="1">
                  <c:v>4.9143499017130022E-3</c:v>
                </c:pt>
                <c:pt idx="2">
                  <c:v>1.4883459702330806E-2</c:v>
                </c:pt>
                <c:pt idx="3">
                  <c:v>2.8643639427127211E-2</c:v>
                </c:pt>
                <c:pt idx="4">
                  <c:v>4.5492839090143219E-2</c:v>
                </c:pt>
                <c:pt idx="5">
                  <c:v>6.4869418702611634E-2</c:v>
                </c:pt>
                <c:pt idx="6">
                  <c:v>8.6071328278573431E-2</c:v>
                </c:pt>
                <c:pt idx="7">
                  <c:v>0.10881774782364505</c:v>
                </c:pt>
                <c:pt idx="8">
                  <c:v>0.13282785734344285</c:v>
                </c:pt>
                <c:pt idx="9">
                  <c:v>0.15796124684077506</c:v>
                </c:pt>
                <c:pt idx="10">
                  <c:v>0.1839370963212581</c:v>
                </c:pt>
                <c:pt idx="11">
                  <c:v>0.2106149957877001</c:v>
                </c:pt>
                <c:pt idx="12">
                  <c:v>0.23785453524290928</c:v>
                </c:pt>
                <c:pt idx="13">
                  <c:v>0.26551530468969392</c:v>
                </c:pt>
                <c:pt idx="14">
                  <c:v>0.29359730412805396</c:v>
                </c:pt>
                <c:pt idx="15">
                  <c:v>0.32196012356079756</c:v>
                </c:pt>
                <c:pt idx="16">
                  <c:v>0.35046335299073295</c:v>
                </c:pt>
                <c:pt idx="17">
                  <c:v>0.37896658242066833</c:v>
                </c:pt>
                <c:pt idx="18">
                  <c:v>0.40761022184779555</c:v>
                </c:pt>
                <c:pt idx="19">
                  <c:v>0.43625386127492283</c:v>
                </c:pt>
                <c:pt idx="20">
                  <c:v>0.46461668070766643</c:v>
                </c:pt>
                <c:pt idx="21">
                  <c:v>0.49297950014041003</c:v>
                </c:pt>
                <c:pt idx="22">
                  <c:v>0.52106149957877002</c:v>
                </c:pt>
                <c:pt idx="23">
                  <c:v>0.54872226902555465</c:v>
                </c:pt>
                <c:pt idx="24">
                  <c:v>0.5762426284751474</c:v>
                </c:pt>
                <c:pt idx="25">
                  <c:v>0.60320134793597313</c:v>
                </c:pt>
                <c:pt idx="26">
                  <c:v>0.62987924740241508</c:v>
                </c:pt>
                <c:pt idx="27">
                  <c:v>0.65599550688008978</c:v>
                </c:pt>
                <c:pt idx="28">
                  <c:v>0.68155012636899748</c:v>
                </c:pt>
                <c:pt idx="29">
                  <c:v>0.70654310586913793</c:v>
                </c:pt>
                <c:pt idx="30">
                  <c:v>0.73097444538051115</c:v>
                </c:pt>
                <c:pt idx="31">
                  <c:v>0.75470373490592535</c:v>
                </c:pt>
                <c:pt idx="32">
                  <c:v>0.77787138444257231</c:v>
                </c:pt>
                <c:pt idx="33">
                  <c:v>0.80033698399326036</c:v>
                </c:pt>
                <c:pt idx="34">
                  <c:v>0.82196012356079751</c:v>
                </c:pt>
                <c:pt idx="35">
                  <c:v>0.84302162313956752</c:v>
                </c:pt>
                <c:pt idx="36">
                  <c:v>0.86324066273518674</c:v>
                </c:pt>
                <c:pt idx="37">
                  <c:v>0.88275765234484693</c:v>
                </c:pt>
                <c:pt idx="38">
                  <c:v>0.90143218197135633</c:v>
                </c:pt>
                <c:pt idx="39">
                  <c:v>0.91940466161190681</c:v>
                </c:pt>
                <c:pt idx="40">
                  <c:v>0.93681550126368995</c:v>
                </c:pt>
                <c:pt idx="41">
                  <c:v>0.9535242909295143</c:v>
                </c:pt>
                <c:pt idx="42">
                  <c:v>0.9695310306093794</c:v>
                </c:pt>
                <c:pt idx="43">
                  <c:v>0.98511654029766926</c:v>
                </c:pt>
                <c:pt idx="44">
                  <c:v>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37-4627-BA47-494E28703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702304"/>
        <c:axId val="1507696320"/>
      </c:scatterChart>
      <c:valAx>
        <c:axId val="150770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Modal Amplitude</a:t>
                </a:r>
                <a:endParaRPr lang="en-US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696320"/>
        <c:crosses val="autoZero"/>
        <c:crossBetween val="midCat"/>
      </c:valAx>
      <c:valAx>
        <c:axId val="1507696320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Storey No.</a:t>
                </a:r>
              </a:p>
            </c:rich>
          </c:tx>
          <c:layout>
            <c:manualLayout>
              <c:xMode val="edge"/>
              <c:yMode val="edge"/>
              <c:x val="1.092970646543716E-2"/>
              <c:y val="0.34943308187105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70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Story Shear Envelope</a:t>
            </a:r>
          </a:p>
        </c:rich>
      </c:tx>
      <c:layout>
        <c:manualLayout>
          <c:xMode val="edge"/>
          <c:yMode val="edge"/>
          <c:x val="0.30115834256669299"/>
          <c:y val="8.7084492882287491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0138888888888893"/>
          <c:h val="0.7958021883223777"/>
        </c:manualLayout>
      </c:layout>
      <c:scatterChart>
        <c:scatterStyle val="lineMarker"/>
        <c:varyColors val="0"/>
        <c:ser>
          <c:idx val="1"/>
          <c:order val="0"/>
          <c:tx>
            <c:v>Mode 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Building'!$Y$13:$Y$57</c:f>
              <c:numCache>
                <c:formatCode>0.000</c:formatCode>
                <c:ptCount val="45"/>
                <c:pt idx="0">
                  <c:v>59.950759214833532</c:v>
                </c:pt>
                <c:pt idx="1">
                  <c:v>59.937678587510071</c:v>
                </c:pt>
                <c:pt idx="2">
                  <c:v>59.898062973330433</c:v>
                </c:pt>
                <c:pt idx="3">
                  <c:v>59.821821602645109</c:v>
                </c:pt>
                <c:pt idx="4">
                  <c:v>59.700732366850765</c:v>
                </c:pt>
                <c:pt idx="5">
                  <c:v>59.528068086181058</c:v>
                </c:pt>
                <c:pt idx="6">
                  <c:v>59.298970241915846</c:v>
                </c:pt>
                <c:pt idx="7">
                  <c:v>59.009327779753455</c:v>
                </c:pt>
                <c:pt idx="8">
                  <c:v>58.655777109810721</c:v>
                </c:pt>
                <c:pt idx="9">
                  <c:v>58.235328374413704</c:v>
                </c:pt>
                <c:pt idx="10">
                  <c:v>57.745739180306963</c:v>
                </c:pt>
                <c:pt idx="11">
                  <c:v>57.185140866444279</c:v>
                </c:pt>
                <c:pt idx="12">
                  <c:v>56.55203850398869</c:v>
                </c:pt>
                <c:pt idx="13">
                  <c:v>55.845310896312448</c:v>
                </c:pt>
                <c:pt idx="14">
                  <c:v>55.063836846787872</c:v>
                </c:pt>
                <c:pt idx="15">
                  <c:v>54.206868890996439</c:v>
                </c:pt>
                <c:pt idx="16">
                  <c:v>53.274033296728938</c:v>
                </c:pt>
                <c:pt idx="17">
                  <c:v>52.265330063985338</c:v>
                </c:pt>
                <c:pt idx="18">
                  <c:v>51.18038546055643</c:v>
                </c:pt>
                <c:pt idx="19">
                  <c:v>50.019199486442183</c:v>
                </c:pt>
                <c:pt idx="20">
                  <c:v>48.782519606061093</c:v>
                </c:pt>
                <c:pt idx="21">
                  <c:v>47.470345819413176</c:v>
                </c:pt>
                <c:pt idx="22">
                  <c:v>46.083425590916896</c:v>
                </c:pt>
                <c:pt idx="23">
                  <c:v>44.622880117199976</c:v>
                </c:pt>
                <c:pt idx="24">
                  <c:v>43.089083130471671</c:v>
                </c:pt>
                <c:pt idx="25">
                  <c:v>41.483529559568936</c:v>
                </c:pt>
                <c:pt idx="26">
                  <c:v>39.806966868910266</c:v>
                </c:pt>
                <c:pt idx="27">
                  <c:v>38.060889987332622</c:v>
                </c:pt>
                <c:pt idx="28">
                  <c:v>36.246793843672982</c:v>
                </c:pt>
                <c:pt idx="29">
                  <c:v>34.366173366768294</c:v>
                </c:pt>
                <c:pt idx="30">
                  <c:v>32.420523485455533</c:v>
                </c:pt>
                <c:pt idx="31">
                  <c:v>30.411712860780909</c:v>
                </c:pt>
                <c:pt idx="32">
                  <c:v>28.341236421581385</c:v>
                </c:pt>
                <c:pt idx="33">
                  <c:v>26.210962828903185</c:v>
                </c:pt>
                <c:pt idx="34">
                  <c:v>24.023134476001744</c:v>
                </c:pt>
                <c:pt idx="35">
                  <c:v>21.779246291714031</c:v>
                </c:pt>
                <c:pt idx="36">
                  <c:v>19.481540669295505</c:v>
                </c:pt>
                <c:pt idx="37">
                  <c:v>17.131886269792368</c:v>
                </c:pt>
                <c:pt idx="38">
                  <c:v>14.732525486460071</c:v>
                </c:pt>
                <c:pt idx="39">
                  <c:v>12.285326980344829</c:v>
                </c:pt>
                <c:pt idx="40">
                  <c:v>9.9117346228016867</c:v>
                </c:pt>
                <c:pt idx="41">
                  <c:v>7.3737191898406884</c:v>
                </c:pt>
                <c:pt idx="42">
                  <c:v>4.7930982850261259</c:v>
                </c:pt>
                <c:pt idx="43">
                  <c:v>2.1709931049857243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D8D-4410-8F40-34567592DE0A}"/>
            </c:ext>
          </c:extLst>
        </c:ser>
        <c:ser>
          <c:idx val="2"/>
          <c:order val="1"/>
          <c:tx>
            <c:v>Mode 2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Building'!$AI$13:$AI$57</c:f>
              <c:numCache>
                <c:formatCode>0.000</c:formatCode>
                <c:ptCount val="45"/>
                <c:pt idx="0">
                  <c:v>38.143692015429863</c:v>
                </c:pt>
                <c:pt idx="1">
                  <c:v>38.060115430456591</c:v>
                </c:pt>
                <c:pt idx="2">
                  <c:v>37.816027608774917</c:v>
                </c:pt>
                <c:pt idx="3">
                  <c:v>37.357588836877255</c:v>
                </c:pt>
                <c:pt idx="4">
                  <c:v>36.649088664098002</c:v>
                </c:pt>
                <c:pt idx="5">
                  <c:v>35.668226086178279</c:v>
                </c:pt>
                <c:pt idx="6">
                  <c:v>34.403510943404711</c:v>
                </c:pt>
                <c:pt idx="7">
                  <c:v>32.852318454829117</c:v>
                </c:pt>
                <c:pt idx="8">
                  <c:v>31.019444629101258</c:v>
                </c:pt>
                <c:pt idx="9">
                  <c:v>28.915976528444972</c:v>
                </c:pt>
                <c:pt idx="10">
                  <c:v>26.558384269055949</c:v>
                </c:pt>
                <c:pt idx="11">
                  <c:v>23.967763528829309</c:v>
                </c:pt>
                <c:pt idx="12">
                  <c:v>21.169179983458584</c:v>
                </c:pt>
                <c:pt idx="13">
                  <c:v>18.191081214834533</c:v>
                </c:pt>
                <c:pt idx="14">
                  <c:v>15.064752402163199</c:v>
                </c:pt>
                <c:pt idx="15">
                  <c:v>11.823799857529583</c:v>
                </c:pt>
                <c:pt idx="16">
                  <c:v>8.5036521904944493</c:v>
                </c:pt>
                <c:pt idx="17">
                  <c:v>5.1410730231617165</c:v>
                </c:pt>
                <c:pt idx="18">
                  <c:v>1.7736822458657855</c:v>
                </c:pt>
                <c:pt idx="19">
                  <c:v>1.5605149379214822</c:v>
                </c:pt>
                <c:pt idx="20">
                  <c:v>4.8236018134900238</c:v>
                </c:pt>
                <c:pt idx="21">
                  <c:v>7.97815410371288</c:v>
                </c:pt>
                <c:pt idx="22">
                  <c:v>10.987711210072339</c:v>
                </c:pt>
                <c:pt idx="23">
                  <c:v>13.817203219248929</c:v>
                </c:pt>
                <c:pt idx="24">
                  <c:v>16.433345437110514</c:v>
                </c:pt>
                <c:pt idx="25">
                  <c:v>18.805012907444624</c:v>
                </c:pt>
                <c:pt idx="26">
                  <c:v>20.903586434329554</c:v>
                </c:pt>
                <c:pt idx="27">
                  <c:v>22.703266079961942</c:v>
                </c:pt>
                <c:pt idx="28">
                  <c:v>24.181348124704861</c:v>
                </c:pt>
                <c:pt idx="29">
                  <c:v>25.31846156995384</c:v>
                </c:pt>
                <c:pt idx="30">
                  <c:v>26.098760294292973</c:v>
                </c:pt>
                <c:pt idx="31">
                  <c:v>26.510066920802188</c:v>
                </c:pt>
                <c:pt idx="32">
                  <c:v>26.543964265067672</c:v>
                </c:pt>
                <c:pt idx="33">
                  <c:v>26.195829844091307</c:v>
                </c:pt>
                <c:pt idx="34">
                  <c:v>25.464808238034642</c:v>
                </c:pt>
                <c:pt idx="35">
                  <c:v>24.353714982848395</c:v>
                </c:pt>
                <c:pt idx="36">
                  <c:v>22.868863956261656</c:v>
                </c:pt>
                <c:pt idx="37">
                  <c:v>21.019807668262757</c:v>
                </c:pt>
                <c:pt idx="38">
                  <c:v>18.81897622270569</c:v>
                </c:pt>
                <c:pt idx="39">
                  <c:v>16.281194504596712</c:v>
                </c:pt>
                <c:pt idx="40">
                  <c:v>13.560486489132989</c:v>
                </c:pt>
                <c:pt idx="41">
                  <c:v>10.399539065170639</c:v>
                </c:pt>
                <c:pt idx="42">
                  <c:v>6.9532554349790736</c:v>
                </c:pt>
                <c:pt idx="43">
                  <c:v>3.2376850387832494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D8D-4410-8F40-34567592DE0A}"/>
            </c:ext>
          </c:extLst>
        </c:ser>
        <c:ser>
          <c:idx val="0"/>
          <c:order val="2"/>
          <c:tx>
            <c:v>Mode 3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Building'!$AS$13:$AS$57</c:f>
              <c:numCache>
                <c:formatCode>0.000</c:formatCode>
                <c:ptCount val="45"/>
                <c:pt idx="0">
                  <c:v>23.682131541733259</c:v>
                </c:pt>
                <c:pt idx="1">
                  <c:v>23.495993026526204</c:v>
                </c:pt>
                <c:pt idx="2">
                  <c:v>22.966122684515074</c:v>
                </c:pt>
                <c:pt idx="3">
                  <c:v>21.9943963782904</c:v>
                </c:pt>
                <c:pt idx="4">
                  <c:v>20.532644076760249</c:v>
                </c:pt>
                <c:pt idx="5">
                  <c:v>18.570756020312746</c:v>
                </c:pt>
                <c:pt idx="6">
                  <c:v>16.130141111655423</c:v>
                </c:pt>
                <c:pt idx="7">
                  <c:v>13.259564073622055</c:v>
                </c:pt>
                <c:pt idx="8">
                  <c:v>10.029198531753972</c:v>
                </c:pt>
                <c:pt idx="9">
                  <c:v>6.5264641721068832</c:v>
                </c:pt>
                <c:pt idx="10">
                  <c:v>2.8518638990577494</c:v>
                </c:pt>
                <c:pt idx="11">
                  <c:v>0.88577369863019362</c:v>
                </c:pt>
                <c:pt idx="12">
                  <c:v>4.5734571900005889</c:v>
                </c:pt>
                <c:pt idx="13">
                  <c:v>8.0981951440970832</c:v>
                </c:pt>
                <c:pt idx="14">
                  <c:v>11.351753663898311</c:v>
                </c:pt>
                <c:pt idx="15">
                  <c:v>14.233629845027313</c:v>
                </c:pt>
                <c:pt idx="16">
                  <c:v>16.654619926202752</c:v>
                </c:pt>
                <c:pt idx="17">
                  <c:v>18.540387439690175</c:v>
                </c:pt>
                <c:pt idx="18">
                  <c:v>19.83384197826954</c:v>
                </c:pt>
                <c:pt idx="19">
                  <c:v>20.496328578718924</c:v>
                </c:pt>
                <c:pt idx="20">
                  <c:v>20.509411797040187</c:v>
                </c:pt>
                <c:pt idx="21">
                  <c:v>19.876065091942706</c:v>
                </c:pt>
                <c:pt idx="22">
                  <c:v>18.620076133101502</c:v>
                </c:pt>
                <c:pt idx="23">
                  <c:v>16.785452109415377</c:v>
                </c:pt>
                <c:pt idx="24">
                  <c:v>14.435230345523134</c:v>
                </c:pt>
                <c:pt idx="25">
                  <c:v>11.648504843094219</c:v>
                </c:pt>
                <c:pt idx="26">
                  <c:v>8.5192368973449817</c:v>
                </c:pt>
                <c:pt idx="27">
                  <c:v>5.1526869465873943</c:v>
                </c:pt>
                <c:pt idx="28">
                  <c:v>1.6618464217778146</c:v>
                </c:pt>
                <c:pt idx="29">
                  <c:v>1.8361304039342756</c:v>
                </c:pt>
                <c:pt idx="30">
                  <c:v>5.2228998739156323</c:v>
                </c:pt>
                <c:pt idx="31">
                  <c:v>8.3842811737261496</c:v>
                </c:pt>
                <c:pt idx="32">
                  <c:v>11.211445714602599</c:v>
                </c:pt>
                <c:pt idx="33">
                  <c:v>13.606864050877384</c:v>
                </c:pt>
                <c:pt idx="34">
                  <c:v>15.485495263462301</c:v>
                </c:pt>
                <c:pt idx="35">
                  <c:v>16.777165726816037</c:v>
                </c:pt>
                <c:pt idx="36">
                  <c:v>17.430137259395408</c:v>
                </c:pt>
                <c:pt idx="37">
                  <c:v>17.40991774017164</c:v>
                </c:pt>
                <c:pt idx="38">
                  <c:v>16.701639875597838</c:v>
                </c:pt>
                <c:pt idx="39">
                  <c:v>15.308277124383384</c:v>
                </c:pt>
                <c:pt idx="40">
                  <c:v>13.347359452931734</c:v>
                </c:pt>
                <c:pt idx="41">
                  <c:v>10.653405862235411</c:v>
                </c:pt>
                <c:pt idx="42">
                  <c:v>7.3677339883728994</c:v>
                </c:pt>
                <c:pt idx="43">
                  <c:v>3.5355404037267415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D8D-4410-8F40-34567592D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3184"/>
        <c:axId val="1506403728"/>
      </c:scatterChart>
      <c:valAx>
        <c:axId val="150640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Story Shear (x10^6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728"/>
        <c:crosses val="autoZero"/>
        <c:crossBetween val="midCat"/>
      </c:valAx>
      <c:valAx>
        <c:axId val="15064037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18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Overturning Moment </a:t>
            </a:r>
          </a:p>
        </c:rich>
      </c:tx>
      <c:layout>
        <c:manualLayout>
          <c:xMode val="edge"/>
          <c:yMode val="edge"/>
          <c:x val="0.27140242626583472"/>
          <c:y val="1.32383700918742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79238407699037616"/>
          <c:h val="0.7958021883223777"/>
        </c:manualLayout>
      </c:layout>
      <c:scatterChart>
        <c:scatterStyle val="lineMarker"/>
        <c:varyColors val="0"/>
        <c:ser>
          <c:idx val="2"/>
          <c:order val="0"/>
          <c:tx>
            <c:v>Mode 1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'44-story Example Building'!$AA$13:$AA$57</c:f>
              <c:numCache>
                <c:formatCode>0.000</c:formatCode>
                <c:ptCount val="45"/>
                <c:pt idx="0">
                  <c:v>5.7870549078179021</c:v>
                </c:pt>
                <c:pt idx="1">
                  <c:v>5.595212478330434</c:v>
                </c:pt>
                <c:pt idx="2">
                  <c:v>5.4034119068504012</c:v>
                </c:pt>
                <c:pt idx="3">
                  <c:v>5.2117381053357432</c:v>
                </c:pt>
                <c:pt idx="4">
                  <c:v>5.0203082762072793</c:v>
                </c:pt>
                <c:pt idx="5">
                  <c:v>4.8292659326333585</c:v>
                </c:pt>
                <c:pt idx="6">
                  <c:v>4.6387761147575768</c:v>
                </c:pt>
                <c:pt idx="7">
                  <c:v>4.449019409983447</c:v>
                </c:pt>
                <c:pt idx="8">
                  <c:v>4.260189561088235</c:v>
                </c:pt>
                <c:pt idx="9">
                  <c:v>4.072491074336841</c:v>
                </c:pt>
                <c:pt idx="10">
                  <c:v>3.886138023538718</c:v>
                </c:pt>
                <c:pt idx="11">
                  <c:v>3.7013516581617361</c:v>
                </c:pt>
                <c:pt idx="12">
                  <c:v>3.5183592073891146</c:v>
                </c:pt>
                <c:pt idx="13">
                  <c:v>3.3373926841763502</c:v>
                </c:pt>
                <c:pt idx="14">
                  <c:v>3.1586876893081501</c:v>
                </c:pt>
                <c:pt idx="15">
                  <c:v>2.9824834113984289</c:v>
                </c:pt>
                <c:pt idx="16">
                  <c:v>2.8090214309472405</c:v>
                </c:pt>
                <c:pt idx="17">
                  <c:v>2.6385445243977075</c:v>
                </c:pt>
                <c:pt idx="18">
                  <c:v>2.4712954681929546</c:v>
                </c:pt>
                <c:pt idx="19">
                  <c:v>2.3075182347191738</c:v>
                </c:pt>
                <c:pt idx="20">
                  <c:v>2.1474567963625595</c:v>
                </c:pt>
                <c:pt idx="21">
                  <c:v>1.9913527336231631</c:v>
                </c:pt>
                <c:pt idx="22">
                  <c:v>1.8394476270010414</c:v>
                </c:pt>
                <c:pt idx="23">
                  <c:v>1.6919806651101073</c:v>
                </c:pt>
                <c:pt idx="24">
                  <c:v>1.5491874487350676</c:v>
                </c:pt>
                <c:pt idx="25">
                  <c:v>1.4113023827175577</c:v>
                </c:pt>
                <c:pt idx="26">
                  <c:v>1.2785550881269374</c:v>
                </c:pt>
                <c:pt idx="27">
                  <c:v>1.1511727941464245</c:v>
                </c:pt>
                <c:pt idx="28">
                  <c:v>1.0293779461869601</c:v>
                </c:pt>
                <c:pt idx="29">
                  <c:v>0.91338820588720648</c:v>
                </c:pt>
                <c:pt idx="30">
                  <c:v>0.80341645111354798</c:v>
                </c:pt>
                <c:pt idx="31">
                  <c:v>0.6996707759600902</c:v>
                </c:pt>
                <c:pt idx="32">
                  <c:v>0.6023532948055913</c:v>
                </c:pt>
                <c:pt idx="33">
                  <c:v>0.51166133825653104</c:v>
                </c:pt>
                <c:pt idx="34">
                  <c:v>0.42778625720404084</c:v>
                </c:pt>
                <c:pt idx="35">
                  <c:v>0.35091222688083529</c:v>
                </c:pt>
                <c:pt idx="36">
                  <c:v>0.28121863874735042</c:v>
                </c:pt>
                <c:pt idx="37">
                  <c:v>0.21887770860560476</c:v>
                </c:pt>
                <c:pt idx="38">
                  <c:v>0.16405567254226922</c:v>
                </c:pt>
                <c:pt idx="39">
                  <c:v>0.11691159098559696</c:v>
                </c:pt>
                <c:pt idx="40">
                  <c:v>7.7598544648493528E-2</c:v>
                </c:pt>
                <c:pt idx="41">
                  <c:v>4.5880993855528129E-2</c:v>
                </c:pt>
                <c:pt idx="42">
                  <c:v>2.2285092448037922E-2</c:v>
                </c:pt>
                <c:pt idx="43">
                  <c:v>6.9471779359543181E-3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095-4FF3-8523-42E627DB02C1}"/>
            </c:ext>
          </c:extLst>
        </c:ser>
        <c:ser>
          <c:idx val="3"/>
          <c:order val="1"/>
          <c:tx>
            <c:v>Mode 2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'44-story Example Building'!$AK$13:$AK$57</c:f>
              <c:numCache>
                <c:formatCode>0.000</c:formatCode>
                <c:ptCount val="45"/>
                <c:pt idx="0">
                  <c:v>0.1512326372800222</c:v>
                </c:pt>
                <c:pt idx="1">
                  <c:v>2.9172822830647985E-2</c:v>
                </c:pt>
                <c:pt idx="2">
                  <c:v>-9.2619546546814091E-2</c:v>
                </c:pt>
                <c:pt idx="3">
                  <c:v>-0.21363083489489304</c:v>
                </c:pt>
                <c:pt idx="4">
                  <c:v>-0.33317511917290132</c:v>
                </c:pt>
                <c:pt idx="5">
                  <c:v>-0.45045220289801441</c:v>
                </c:pt>
                <c:pt idx="6">
                  <c:v>-0.56459052637378504</c:v>
                </c:pt>
                <c:pt idx="7">
                  <c:v>-0.67468176139268043</c:v>
                </c:pt>
                <c:pt idx="8">
                  <c:v>-0.77980918044813297</c:v>
                </c:pt>
                <c:pt idx="9">
                  <c:v>-0.87907140326125666</c:v>
                </c:pt>
                <c:pt idx="10">
                  <c:v>-0.97160252815228143</c:v>
                </c:pt>
                <c:pt idx="11">
                  <c:v>-1.0565893578132601</c:v>
                </c:pt>
                <c:pt idx="12">
                  <c:v>-1.133286201105514</c:v>
                </c:pt>
                <c:pt idx="13">
                  <c:v>-1.2010275770525811</c:v>
                </c:pt>
                <c:pt idx="14">
                  <c:v>-1.2592390369400517</c:v>
                </c:pt>
                <c:pt idx="15">
                  <c:v>-1.3074462446269741</c:v>
                </c:pt>
                <c:pt idx="16">
                  <c:v>-1.3452824041710687</c:v>
                </c:pt>
                <c:pt idx="17">
                  <c:v>-1.3724940911806509</c:v>
                </c:pt>
                <c:pt idx="18">
                  <c:v>-1.3889455248547684</c:v>
                </c:pt>
                <c:pt idx="19">
                  <c:v>-1.3946213080415391</c:v>
                </c:pt>
                <c:pt idx="20">
                  <c:v>-1.3896276602401905</c:v>
                </c:pt>
                <c:pt idx="21">
                  <c:v>-1.3741921344370223</c:v>
                </c:pt>
                <c:pt idx="22">
                  <c:v>-1.3486620413051409</c:v>
                </c:pt>
                <c:pt idx="23">
                  <c:v>-1.3135013654329095</c:v>
                </c:pt>
                <c:pt idx="24">
                  <c:v>-1.269286315131313</c:v>
                </c:pt>
                <c:pt idx="25">
                  <c:v>-1.2166996097325591</c:v>
                </c:pt>
                <c:pt idx="26">
                  <c:v>-1.1565235684287365</c:v>
                </c:pt>
                <c:pt idx="27">
                  <c:v>-1.0896320918388818</c:v>
                </c:pt>
                <c:pt idx="28">
                  <c:v>-1.0169816403830036</c:v>
                </c:pt>
                <c:pt idx="29">
                  <c:v>-0.93960132638394811</c:v>
                </c:pt>
                <c:pt idx="30">
                  <c:v>-0.85858224936009575</c:v>
                </c:pt>
                <c:pt idx="31">
                  <c:v>-0.77506621641835827</c:v>
                </c:pt>
                <c:pt idx="32">
                  <c:v>-0.69023400227179132</c:v>
                </c:pt>
                <c:pt idx="33">
                  <c:v>-0.60529331662357466</c:v>
                </c:pt>
                <c:pt idx="34">
                  <c:v>-0.52146666112248252</c:v>
                </c:pt>
                <c:pt idx="35">
                  <c:v>-0.43997927476077164</c:v>
                </c:pt>
                <c:pt idx="36">
                  <c:v>-0.36204738681565685</c:v>
                </c:pt>
                <c:pt idx="37">
                  <c:v>-0.28886702215561949</c:v>
                </c:pt>
                <c:pt idx="38">
                  <c:v>-0.22160363761717872</c:v>
                </c:pt>
                <c:pt idx="39">
                  <c:v>-0.16138291370452051</c:v>
                </c:pt>
                <c:pt idx="40">
                  <c:v>-0.10928309128981104</c:v>
                </c:pt>
                <c:pt idx="41">
                  <c:v>-6.5889534524585486E-2</c:v>
                </c:pt>
                <c:pt idx="42">
                  <c:v>-3.2611009516039437E-2</c:v>
                </c:pt>
                <c:pt idx="43">
                  <c:v>-1.0360592124106399E-2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095-4FF3-8523-42E627DB02C1}"/>
            </c:ext>
          </c:extLst>
        </c:ser>
        <c:ser>
          <c:idx val="1"/>
          <c:order val="2"/>
          <c:tx>
            <c:v>Mode 3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Building'!$AU$13:$AU$57</c:f>
              <c:numCache>
                <c:formatCode>0.000</c:formatCode>
                <c:ptCount val="45"/>
                <c:pt idx="0">
                  <c:v>0.39181142841638839</c:v>
                </c:pt>
                <c:pt idx="1">
                  <c:v>0.31602860748284112</c:v>
                </c:pt>
                <c:pt idx="2">
                  <c:v>0.2408414297979572</c:v>
                </c:pt>
                <c:pt idx="3">
                  <c:v>0.16734983720750957</c:v>
                </c:pt>
                <c:pt idx="4">
                  <c:v>9.6967768796980144E-2</c:v>
                </c:pt>
                <c:pt idx="5">
                  <c:v>3.1263307751347488E-2</c:v>
                </c:pt>
                <c:pt idx="6">
                  <c:v>-2.8163111513652781E-2</c:v>
                </c:pt>
                <c:pt idx="7">
                  <c:v>-7.9779563070950965E-2</c:v>
                </c:pt>
                <c:pt idx="8">
                  <c:v>-0.12221016810654138</c:v>
                </c:pt>
                <c:pt idx="9">
                  <c:v>-0.15430360340815458</c:v>
                </c:pt>
                <c:pt idx="10">
                  <c:v>-0.17518828875889594</c:v>
                </c:pt>
                <c:pt idx="11">
                  <c:v>-0.18431425323588074</c:v>
                </c:pt>
                <c:pt idx="12">
                  <c:v>-0.18147977740026447</c:v>
                </c:pt>
                <c:pt idx="13">
                  <c:v>-0.16684471439226228</c:v>
                </c:pt>
                <c:pt idx="14">
                  <c:v>-0.14093048993115209</c:v>
                </c:pt>
                <c:pt idx="15">
                  <c:v>-0.10460487820667698</c:v>
                </c:pt>
                <c:pt idx="16">
                  <c:v>-5.9057262702589444E-2</c:v>
                </c:pt>
                <c:pt idx="17">
                  <c:v>-5.7624789387403872E-3</c:v>
                </c:pt>
                <c:pt idx="18">
                  <c:v>5.3566760868267213E-2</c:v>
                </c:pt>
                <c:pt idx="19">
                  <c:v>0.11703505519873003</c:v>
                </c:pt>
                <c:pt idx="20">
                  <c:v>0.18262330665063053</c:v>
                </c:pt>
                <c:pt idx="21">
                  <c:v>0.24825342440115944</c:v>
                </c:pt>
                <c:pt idx="22">
                  <c:v>0.31185683269537612</c:v>
                </c:pt>
                <c:pt idx="23">
                  <c:v>0.37144107632130069</c:v>
                </c:pt>
                <c:pt idx="24">
                  <c:v>0.42515452307142998</c:v>
                </c:pt>
                <c:pt idx="25">
                  <c:v>0.47134726017710399</c:v>
                </c:pt>
                <c:pt idx="26">
                  <c:v>0.50862247567500551</c:v>
                </c:pt>
                <c:pt idx="27">
                  <c:v>0.53588403374650961</c:v>
                </c:pt>
                <c:pt idx="28">
                  <c:v>0.55237263197558917</c:v>
                </c:pt>
                <c:pt idx="29">
                  <c:v>0.55769054052527822</c:v>
                </c:pt>
                <c:pt idx="30">
                  <c:v>0.55181492323268855</c:v>
                </c:pt>
                <c:pt idx="31">
                  <c:v>0.53510164363615842</c:v>
                </c:pt>
                <c:pt idx="32">
                  <c:v>0.50827194388023489</c:v>
                </c:pt>
                <c:pt idx="33">
                  <c:v>0.4723953175935065</c:v>
                </c:pt>
                <c:pt idx="34">
                  <c:v>0.4288533526306989</c:v>
                </c:pt>
                <c:pt idx="35">
                  <c:v>0.37929976778761948</c:v>
                </c:pt>
                <c:pt idx="36">
                  <c:v>0.32561283746180819</c:v>
                </c:pt>
                <c:pt idx="37">
                  <c:v>0.26983639823174282</c:v>
                </c:pt>
                <c:pt idx="38">
                  <c:v>0.21412466146319359</c:v>
                </c:pt>
                <c:pt idx="39">
                  <c:v>0.16067941386128054</c:v>
                </c:pt>
                <c:pt idx="40">
                  <c:v>0.11169292706325371</c:v>
                </c:pt>
                <c:pt idx="41">
                  <c:v>6.8981376813872161E-2</c:v>
                </c:pt>
                <c:pt idx="42">
                  <c:v>3.489047805471885E-2</c:v>
                </c:pt>
                <c:pt idx="43">
                  <c:v>1.1313729291925572E-2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095-4FF3-8523-42E627DB0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6992"/>
        <c:axId val="1506393936"/>
      </c:scatterChart>
      <c:valAx>
        <c:axId val="150640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Moment (x10^6 KN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936"/>
        <c:crosses val="autoZero"/>
        <c:crossBetween val="midCat"/>
      </c:valAx>
      <c:valAx>
        <c:axId val="150639393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699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IDR Envelope</a:t>
            </a:r>
          </a:p>
        </c:rich>
      </c:tx>
      <c:layout>
        <c:manualLayout>
          <c:xMode val="edge"/>
          <c:yMode val="edge"/>
          <c:x val="0.39327178189276379"/>
          <c:y val="1.20579966268768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1940944881889766"/>
          <c:h val="0.7958021883223777"/>
        </c:manualLayout>
      </c:layout>
      <c:scatterChart>
        <c:scatterStyle val="lineMarker"/>
        <c:varyColors val="0"/>
        <c:ser>
          <c:idx val="6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Building'!$AY$13:$AY$56</c:f>
              <c:numCache>
                <c:formatCode>0.000</c:formatCode>
                <c:ptCount val="44"/>
                <c:pt idx="0">
                  <c:v>0.22946511626556462</c:v>
                </c:pt>
                <c:pt idx="1">
                  <c:v>0.45720717908849862</c:v>
                </c:pt>
                <c:pt idx="2">
                  <c:v>0.62429962410701367</c:v>
                </c:pt>
                <c:pt idx="3">
                  <c:v>0.75367490236890644</c:v>
                </c:pt>
                <c:pt idx="4">
                  <c:v>0.85419558312147414</c:v>
                </c:pt>
                <c:pt idx="5">
                  <c:v>0.9231255396503395</c:v>
                </c:pt>
                <c:pt idx="6">
                  <c:v>0.97695439891299696</c:v>
                </c:pt>
                <c:pt idx="7">
                  <c:v>1.017322382831839</c:v>
                </c:pt>
                <c:pt idx="8">
                  <c:v>1.0506493527547094</c:v>
                </c:pt>
                <c:pt idx="9">
                  <c:v>1.0728778022954504</c:v>
                </c:pt>
                <c:pt idx="10">
                  <c:v>1.0900893475229245</c:v>
                </c:pt>
                <c:pt idx="11">
                  <c:v>1.1029997105947755</c:v>
                </c:pt>
                <c:pt idx="12">
                  <c:v>1.1121026525419446</c:v>
                </c:pt>
                <c:pt idx="13">
                  <c:v>1.1230789170228048</c:v>
                </c:pt>
                <c:pt idx="14">
                  <c:v>1.1306516209715152</c:v>
                </c:pt>
                <c:pt idx="15">
                  <c:v>1.13473522434906</c:v>
                </c:pt>
                <c:pt idx="16">
                  <c:v>1.1351141908200211</c:v>
                </c:pt>
                <c:pt idx="17">
                  <c:v>1.1424082698171953</c:v>
                </c:pt>
                <c:pt idx="18">
                  <c:v>1.1454871456417131</c:v>
                </c:pt>
                <c:pt idx="19">
                  <c:v>1.1386813971708321</c:v>
                </c:pt>
                <c:pt idx="20">
                  <c:v>1.1433571914133371</c:v>
                </c:pt>
                <c:pt idx="21">
                  <c:v>1.1378521919457341</c:v>
                </c:pt>
                <c:pt idx="22">
                  <c:v>1.1275689777956319</c:v>
                </c:pt>
                <c:pt idx="23">
                  <c:v>1.1284487813238566</c:v>
                </c:pt>
                <c:pt idx="24">
                  <c:v>1.1141480762680329</c:v>
                </c:pt>
                <c:pt idx="25">
                  <c:v>1.1110311861172475</c:v>
                </c:pt>
                <c:pt idx="26">
                  <c:v>1.0982742454135439</c:v>
                </c:pt>
                <c:pt idx="27">
                  <c:v>1.0863406728185772</c:v>
                </c:pt>
                <c:pt idx="28">
                  <c:v>1.0750834841600465</c:v>
                </c:pt>
                <c:pt idx="29">
                  <c:v>1.0642353238127471</c:v>
                </c:pt>
                <c:pt idx="30">
                  <c:v>1.0484721907445476</c:v>
                </c:pt>
                <c:pt idx="31">
                  <c:v>1.0372088258414816</c:v>
                </c:pt>
                <c:pt idx="32">
                  <c:v>1.0200385044648144</c:v>
                </c:pt>
                <c:pt idx="33">
                  <c:v>0.9966062386743656</c:v>
                </c:pt>
                <c:pt idx="34">
                  <c:v>0.98046255789277204</c:v>
                </c:pt>
                <c:pt idx="35">
                  <c:v>0.95228395595453796</c:v>
                </c:pt>
                <c:pt idx="36">
                  <c:v>0.92584964612250065</c:v>
                </c:pt>
                <c:pt idx="37">
                  <c:v>0.8916895511077727</c:v>
                </c:pt>
                <c:pt idx="38">
                  <c:v>0.85912738828278701</c:v>
                </c:pt>
                <c:pt idx="39">
                  <c:v>0.82868468098809678</c:v>
                </c:pt>
                <c:pt idx="40">
                  <c:v>0.79173556413969703</c:v>
                </c:pt>
                <c:pt idx="41">
                  <c:v>0.75414745964038143</c:v>
                </c:pt>
                <c:pt idx="42">
                  <c:v>0.72648634509413668</c:v>
                </c:pt>
                <c:pt idx="43">
                  <c:v>0.69021253440003427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7A-4A21-B06B-5E8D3B6905D4}"/>
            </c:ext>
          </c:extLst>
        </c:ser>
        <c:ser>
          <c:idx val="1"/>
          <c:order val="1"/>
          <c:tx>
            <c:v>Mode 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Building'!$W$13:$W$56</c:f>
              <c:numCache>
                <c:formatCode>0.000</c:formatCode>
                <c:ptCount val="44"/>
                <c:pt idx="0">
                  <c:v>0.19304384884850986</c:v>
                </c:pt>
                <c:pt idx="1">
                  <c:v>0.3916032362355486</c:v>
                </c:pt>
                <c:pt idx="2">
                  <c:v>0.5405227767758275</c:v>
                </c:pt>
                <c:pt idx="3">
                  <c:v>0.66186462462346229</c:v>
                </c:pt>
                <c:pt idx="4">
                  <c:v>0.76114431831698215</c:v>
                </c:pt>
                <c:pt idx="5">
                  <c:v>0.83284631931785658</c:v>
                </c:pt>
                <c:pt idx="6">
                  <c:v>0.89351724324167403</c:v>
                </c:pt>
                <c:pt idx="7">
                  <c:v>0.94315709008843385</c:v>
                </c:pt>
                <c:pt idx="8">
                  <c:v>0.9872813983966644</c:v>
                </c:pt>
                <c:pt idx="9">
                  <c:v>1.0203746296278391</c:v>
                </c:pt>
                <c:pt idx="10">
                  <c:v>1.0479523223204819</c:v>
                </c:pt>
                <c:pt idx="11">
                  <c:v>1.0700144764745954</c:v>
                </c:pt>
                <c:pt idx="12">
                  <c:v>1.0865610920901858</c:v>
                </c:pt>
                <c:pt idx="13">
                  <c:v>1.1031077077057709</c:v>
                </c:pt>
                <c:pt idx="14">
                  <c:v>1.1141387847828295</c:v>
                </c:pt>
                <c:pt idx="15">
                  <c:v>1.1196543233213543</c:v>
                </c:pt>
                <c:pt idx="16">
                  <c:v>1.1196543233213561</c:v>
                </c:pt>
                <c:pt idx="17">
                  <c:v>1.1251698618598862</c:v>
                </c:pt>
                <c:pt idx="18">
                  <c:v>1.125169861859888</c:v>
                </c:pt>
                <c:pt idx="19">
                  <c:v>1.1141387847828312</c:v>
                </c:pt>
                <c:pt idx="20">
                  <c:v>1.1141387847828277</c:v>
                </c:pt>
                <c:pt idx="21">
                  <c:v>1.1031077077057674</c:v>
                </c:pt>
                <c:pt idx="22">
                  <c:v>1.0865610920901858</c:v>
                </c:pt>
                <c:pt idx="23">
                  <c:v>1.0810455535516539</c:v>
                </c:pt>
                <c:pt idx="24">
                  <c:v>1.0589833993975439</c:v>
                </c:pt>
                <c:pt idx="25">
                  <c:v>1.0479523223204801</c:v>
                </c:pt>
                <c:pt idx="26">
                  <c:v>1.0258901681663595</c:v>
                </c:pt>
                <c:pt idx="27">
                  <c:v>1.0038280140122566</c:v>
                </c:pt>
                <c:pt idx="28">
                  <c:v>0.98176585985813958</c:v>
                </c:pt>
                <c:pt idx="29">
                  <c:v>0.95970370570401897</c:v>
                </c:pt>
                <c:pt idx="30">
                  <c:v>0.9321260130113771</c:v>
                </c:pt>
                <c:pt idx="31">
                  <c:v>0.91006385885725649</c:v>
                </c:pt>
                <c:pt idx="32">
                  <c:v>0.88248616616461817</c:v>
                </c:pt>
                <c:pt idx="33">
                  <c:v>0.84939293493344437</c:v>
                </c:pt>
                <c:pt idx="34">
                  <c:v>0.82733078077932731</c:v>
                </c:pt>
                <c:pt idx="35">
                  <c:v>0.79423754954815706</c:v>
                </c:pt>
                <c:pt idx="36">
                  <c:v>0.76665985685551163</c:v>
                </c:pt>
                <c:pt idx="37">
                  <c:v>0.73356662562433428</c:v>
                </c:pt>
                <c:pt idx="38">
                  <c:v>0.70598893293168885</c:v>
                </c:pt>
                <c:pt idx="39">
                  <c:v>0.68392677877758246</c:v>
                </c:pt>
                <c:pt idx="40">
                  <c:v>0.65634908608493703</c:v>
                </c:pt>
                <c:pt idx="41">
                  <c:v>0.62877139339228449</c:v>
                </c:pt>
                <c:pt idx="42">
                  <c:v>0.61222477777670292</c:v>
                </c:pt>
                <c:pt idx="43">
                  <c:v>0.58464708508405749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7A-4A21-B06B-5E8D3B6905D4}"/>
            </c:ext>
          </c:extLst>
        </c:ser>
        <c:ser>
          <c:idx val="2"/>
          <c:order val="2"/>
          <c:tx>
            <c:v>Mode 2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Building'!$AG$13:$AG$56</c:f>
              <c:numCache>
                <c:formatCode>0.000</c:formatCode>
                <c:ptCount val="44"/>
                <c:pt idx="0">
                  <c:v>0.10738581084340357</c:v>
                </c:pt>
                <c:pt idx="1">
                  <c:v>0.20623754020248858</c:v>
                </c:pt>
                <c:pt idx="2">
                  <c:v>0.2754150651328956</c:v>
                </c:pt>
                <c:pt idx="3">
                  <c:v>0.32129867836663706</c:v>
                </c:pt>
                <c:pt idx="4">
                  <c:v>0.34995277359833343</c:v>
                </c:pt>
                <c:pt idx="5">
                  <c:v>0.36471624015935045</c:v>
                </c:pt>
                <c:pt idx="6">
                  <c:v>0.36808876645364497</c:v>
                </c:pt>
                <c:pt idx="7">
                  <c:v>0.36192647497173724</c:v>
                </c:pt>
                <c:pt idx="8">
                  <c:v>0.34768093996743765</c:v>
                </c:pt>
                <c:pt idx="9">
                  <c:v>0.32651883119106984</c:v>
                </c:pt>
                <c:pt idx="10">
                  <c:v>0.29941343466424941</c:v>
                </c:pt>
                <c:pt idx="11">
                  <c:v>0.26720707077000805</c:v>
                </c:pt>
                <c:pt idx="12">
                  <c:v>0.23065536614063695</c:v>
                </c:pt>
                <c:pt idx="13">
                  <c:v>0.1904576919057277</c:v>
                </c:pt>
                <c:pt idx="14">
                  <c:v>0.1472776424473885</c:v>
                </c:pt>
                <c:pt idx="15">
                  <c:v>0.10175616097082152</c:v>
                </c:pt>
                <c:pt idx="16">
                  <c:v>5.4519349722366606E-2</c:v>
                </c:pt>
                <c:pt idx="17">
                  <c:v>6.1823372841329771E-3</c:v>
                </c:pt>
                <c:pt idx="18">
                  <c:v>4.2649755967831382E-2</c:v>
                </c:pt>
                <c:pt idx="19">
                  <c:v>9.13681518553906E-2</c:v>
                </c:pt>
                <c:pt idx="20">
                  <c:v>0.13945382496338254</c:v>
                </c:pt>
                <c:pt idx="21">
                  <c:v>0.18630128752616534</c:v>
                </c:pt>
                <c:pt idx="22">
                  <c:v>0.2313618876837813</c:v>
                </c:pt>
                <c:pt idx="23">
                  <c:v>0.27412869694259134</c:v>
                </c:pt>
                <c:pt idx="24">
                  <c:v>0.31412050399488844</c:v>
                </c:pt>
                <c:pt idx="25">
                  <c:v>0.3508927119131986</c:v>
                </c:pt>
                <c:pt idx="26">
                  <c:v>0.38404251387758803</c:v>
                </c:pt>
                <c:pt idx="27">
                  <c:v>0.41321404969891601</c:v>
                </c:pt>
                <c:pt idx="28">
                  <c:v>0.43810344177750449</c:v>
                </c:pt>
                <c:pt idx="29">
                  <c:v>0.45846379267617055</c:v>
                </c:pt>
                <c:pt idx="30">
                  <c:v>0.4741102502925939</c:v>
                </c:pt>
                <c:pt idx="31">
                  <c:v>0.48492531498545949</c:v>
                </c:pt>
                <c:pt idx="32">
                  <c:v>0.49086464697684595</c:v>
                </c:pt>
                <c:pt idx="33">
                  <c:v>0.49196375808547216</c:v>
                </c:pt>
                <c:pt idx="34">
                  <c:v>0.48834613466708876</c:v>
                </c:pt>
                <c:pt idx="35">
                  <c:v>0.48023356486393642</c:v>
                </c:pt>
                <c:pt idx="36">
                  <c:v>0.46795974402028406</c:v>
                </c:pt>
                <c:pt idx="37">
                  <c:v>0.45198856283771072</c:v>
                </c:pt>
                <c:pt idx="38">
                  <c:v>0.43294037730146107</c:v>
                </c:pt>
                <c:pt idx="39">
                  <c:v>0.41169667003491961</c:v>
                </c:pt>
                <c:pt idx="40">
                  <c:v>0.38899594781100744</c:v>
                </c:pt>
                <c:pt idx="41">
                  <c:v>0.36662254001771366</c:v>
                </c:pt>
                <c:pt idx="42">
                  <c:v>0.34600094902197126</c:v>
                </c:pt>
                <c:pt idx="43">
                  <c:v>0.32630226842360699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7A-4A21-B06B-5E8D3B6905D4}"/>
            </c:ext>
          </c:extLst>
        </c:ser>
        <c:ser>
          <c:idx val="0"/>
          <c:order val="3"/>
          <c:tx>
            <c:v>Mode 3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Building'!$AQ$13:$AQ$56</c:f>
              <c:numCache>
                <c:formatCode>0.000</c:formatCode>
                <c:ptCount val="44"/>
                <c:pt idx="0">
                  <c:v>6.2101526825252211E-2</c:v>
                </c:pt>
                <c:pt idx="1">
                  <c:v>0.11467949682107278</c:v>
                </c:pt>
                <c:pt idx="2">
                  <c:v>0.14741672342224402</c:v>
                </c:pt>
                <c:pt idx="3">
                  <c:v>0.16348772557191005</c:v>
                </c:pt>
                <c:pt idx="4">
                  <c:v>0.16686065194900043</c:v>
                </c:pt>
                <c:pt idx="5">
                  <c:v>0.15971798432692652</c:v>
                </c:pt>
                <c:pt idx="6">
                  <c:v>0.14344857474331418</c:v>
                </c:pt>
                <c:pt idx="7">
                  <c:v>0.12003649753762813</c:v>
                </c:pt>
                <c:pt idx="8">
                  <c:v>9.0870604747493852E-2</c:v>
                </c:pt>
                <c:pt idx="9">
                  <c:v>5.733974841053624E-2</c:v>
                </c:pt>
                <c:pt idx="10">
                  <c:v>2.1031187998328038E-2</c:v>
                </c:pt>
                <c:pt idx="11">
                  <c:v>1.6666224451505229E-2</c:v>
                </c:pt>
                <c:pt idx="12">
                  <c:v>5.4363636901339163E-2</c:v>
                </c:pt>
                <c:pt idx="13">
                  <c:v>9.0473789879600641E-2</c:v>
                </c:pt>
                <c:pt idx="14">
                  <c:v>0.12400464621655782</c:v>
                </c:pt>
                <c:pt idx="15">
                  <c:v>0.15376576130853192</c:v>
                </c:pt>
                <c:pt idx="16">
                  <c:v>0.17856669055184338</c:v>
                </c:pt>
                <c:pt idx="17">
                  <c:v>0.19761380421070673</c:v>
                </c:pt>
                <c:pt idx="18">
                  <c:v>0.21051028741722871</c:v>
                </c:pt>
                <c:pt idx="19">
                  <c:v>0.21666091786957004</c:v>
                </c:pt>
                <c:pt idx="20">
                  <c:v>0.21566888069983756</c:v>
                </c:pt>
                <c:pt idx="21">
                  <c:v>0.20773258334197789</c:v>
                </c:pt>
                <c:pt idx="22">
                  <c:v>0.19305043322993737</c:v>
                </c:pt>
                <c:pt idx="23">
                  <c:v>0.17201924523160916</c:v>
                </c:pt>
                <c:pt idx="24">
                  <c:v>0.14563105651672559</c:v>
                </c:pt>
                <c:pt idx="25">
                  <c:v>0.11428268195317969</c:v>
                </c:pt>
                <c:pt idx="26">
                  <c:v>7.9164566144650728E-2</c:v>
                </c:pt>
                <c:pt idx="27">
                  <c:v>4.1467153694817016E-2</c:v>
                </c:pt>
                <c:pt idx="28">
                  <c:v>2.3808892073577947E-3</c:v>
                </c:pt>
                <c:pt idx="29">
                  <c:v>3.7102190147994207E-2</c:v>
                </c:pt>
                <c:pt idx="30">
                  <c:v>7.51964174657207E-2</c:v>
                </c:pt>
                <c:pt idx="31">
                  <c:v>0.11150497787792901</c:v>
                </c:pt>
                <c:pt idx="32">
                  <c:v>0.14404379704515347</c:v>
                </c:pt>
                <c:pt idx="33">
                  <c:v>0.17241606009950217</c:v>
                </c:pt>
                <c:pt idx="34">
                  <c:v>0.19582813730518822</c:v>
                </c:pt>
                <c:pt idx="35">
                  <c:v>0.21308958405853315</c:v>
                </c:pt>
                <c:pt idx="36">
                  <c:v>0.22459721522742973</c:v>
                </c:pt>
                <c:pt idx="37">
                  <c:v>0.22955740107609204</c:v>
                </c:pt>
                <c:pt idx="38">
                  <c:v>0.22856536390635951</c:v>
                </c:pt>
                <c:pt idx="39">
                  <c:v>0.22241473345401841</c:v>
                </c:pt>
                <c:pt idx="40">
                  <c:v>0.21150232458696117</c:v>
                </c:pt>
                <c:pt idx="41">
                  <c:v>0.19741539677676012</c:v>
                </c:pt>
                <c:pt idx="42">
                  <c:v>0.18233643179682701</c:v>
                </c:pt>
                <c:pt idx="43">
                  <c:v>0.16765428168478613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7A-4A21-B06B-5E8D3B690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5904"/>
        <c:axId val="1506393392"/>
      </c:scatterChart>
      <c:valAx>
        <c:axId val="1506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392"/>
        <c:crosses val="autoZero"/>
        <c:crossBetween val="midCat"/>
      </c:valAx>
      <c:valAx>
        <c:axId val="150639339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590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Displacement </a:t>
            </a:r>
          </a:p>
        </c:rich>
      </c:tx>
      <c:layout>
        <c:manualLayout>
          <c:xMode val="edge"/>
          <c:yMode val="edge"/>
          <c:x val="0.33470398415671121"/>
          <c:y val="2.95248146659753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800112354244931"/>
          <c:y val="8.7528935799239246E-2"/>
          <c:w val="0.78263116871071914"/>
          <c:h val="0.78840046891486626"/>
        </c:manualLayout>
      </c:layout>
      <c:scatterChart>
        <c:scatterStyle val="lineMarker"/>
        <c:varyColors val="0"/>
        <c:ser>
          <c:idx val="0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Building'!$AX$12:$AX$56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7.3428837204980679</c:v>
                </c:pt>
                <c:pt idx="2">
                  <c:v>21.971288336320729</c:v>
                </c:pt>
                <c:pt idx="3">
                  <c:v>41.944147585187409</c:v>
                </c:pt>
                <c:pt idx="4">
                  <c:v>66.047589160046073</c:v>
                </c:pt>
                <c:pt idx="5">
                  <c:v>93.349964305548767</c:v>
                </c:pt>
                <c:pt idx="6">
                  <c:v>122.83583281662762</c:v>
                </c:pt>
                <c:pt idx="7">
                  <c:v>154.00397946718351</c:v>
                </c:pt>
                <c:pt idx="8">
                  <c:v>186.4039319303885</c:v>
                </c:pt>
                <c:pt idx="9">
                  <c:v>219.78213920891156</c:v>
                </c:pt>
                <c:pt idx="10">
                  <c:v>253.7600388813218</c:v>
                </c:pt>
                <c:pt idx="11">
                  <c:v>288.14647999117443</c:v>
                </c:pt>
                <c:pt idx="12">
                  <c:v>322.77428862864178</c:v>
                </c:pt>
                <c:pt idx="13">
                  <c:v>357.49518703688943</c:v>
                </c:pt>
                <c:pt idx="14">
                  <c:v>392.34152040542506</c:v>
                </c:pt>
                <c:pt idx="15">
                  <c:v>427.19121877964051</c:v>
                </c:pt>
                <c:pt idx="16">
                  <c:v>461.92685659509613</c:v>
                </c:pt>
                <c:pt idx="17">
                  <c:v>496.43198668307906</c:v>
                </c:pt>
                <c:pt idx="18">
                  <c:v>530.92819471485518</c:v>
                </c:pt>
                <c:pt idx="19">
                  <c:v>565.29702610777554</c:v>
                </c:pt>
                <c:pt idx="20">
                  <c:v>599.24175406587369</c:v>
                </c:pt>
                <c:pt idx="21">
                  <c:v>633.14619349281884</c:v>
                </c:pt>
                <c:pt idx="22">
                  <c:v>666.70243901479728</c:v>
                </c:pt>
                <c:pt idx="23">
                  <c:v>699.76768933326559</c:v>
                </c:pt>
                <c:pt idx="24">
                  <c:v>732.71762116304251</c:v>
                </c:pt>
                <c:pt idx="25">
                  <c:v>765.05557699650672</c:v>
                </c:pt>
                <c:pt idx="26">
                  <c:v>797.15469504103771</c:v>
                </c:pt>
                <c:pt idx="27">
                  <c:v>828.68826723460529</c:v>
                </c:pt>
                <c:pt idx="28">
                  <c:v>859.67861548898475</c:v>
                </c:pt>
                <c:pt idx="29">
                  <c:v>890.14757262650858</c:v>
                </c:pt>
                <c:pt idx="30">
                  <c:v>920.11525726355501</c:v>
                </c:pt>
                <c:pt idx="31">
                  <c:v>949.42346317038152</c:v>
                </c:pt>
                <c:pt idx="32">
                  <c:v>978.26141519510293</c:v>
                </c:pt>
                <c:pt idx="33">
                  <c:v>1006.4610202620353</c:v>
                </c:pt>
                <c:pt idx="34">
                  <c:v>1033.8464622874317</c:v>
                </c:pt>
                <c:pt idx="35">
                  <c:v>1060.7633014601117</c:v>
                </c:pt>
                <c:pt idx="36">
                  <c:v>1086.8434581271454</c:v>
                </c:pt>
                <c:pt idx="37">
                  <c:v>1112.2395113888279</c:v>
                </c:pt>
                <c:pt idx="38">
                  <c:v>1136.7448717903399</c:v>
                </c:pt>
                <c:pt idx="39">
                  <c:v>1160.5000548066582</c:v>
                </c:pt>
                <c:pt idx="40">
                  <c:v>1183.6432381241577</c:v>
                </c:pt>
                <c:pt idx="41">
                  <c:v>1205.9613732102034</c:v>
                </c:pt>
                <c:pt idx="42">
                  <c:v>1227.4245878490462</c:v>
                </c:pt>
                <c:pt idx="43">
                  <c:v>1248.3632409099496</c:v>
                </c:pt>
                <c:pt idx="44">
                  <c:v>1268.4092803650881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16-46B5-8DA3-FF9364DF8EFA}"/>
            </c:ext>
          </c:extLst>
        </c:ser>
        <c:ser>
          <c:idx val="1"/>
          <c:order val="1"/>
          <c:tx>
            <c:v>Mode 1</c:v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Building'!$U$12:$U$56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6.1774031631523156</c:v>
                </c:pt>
                <c:pt idx="2">
                  <c:v>18.708706722689872</c:v>
                </c:pt>
                <c:pt idx="3">
                  <c:v>36.005435579516352</c:v>
                </c:pt>
                <c:pt idx="4">
                  <c:v>57.185103567467145</c:v>
                </c:pt>
                <c:pt idx="5">
                  <c:v>81.541721753610574</c:v>
                </c:pt>
                <c:pt idx="6">
                  <c:v>108.19280397178198</c:v>
                </c:pt>
                <c:pt idx="7">
                  <c:v>136.78535575551555</c:v>
                </c:pt>
                <c:pt idx="8">
                  <c:v>166.96638263834544</c:v>
                </c:pt>
                <c:pt idx="9">
                  <c:v>198.5593873870387</c:v>
                </c:pt>
                <c:pt idx="10">
                  <c:v>231.21137553512955</c:v>
                </c:pt>
                <c:pt idx="11">
                  <c:v>264.74584984938497</c:v>
                </c:pt>
                <c:pt idx="12">
                  <c:v>298.98631309657202</c:v>
                </c:pt>
                <c:pt idx="13">
                  <c:v>333.75626804345796</c:v>
                </c:pt>
                <c:pt idx="14">
                  <c:v>369.05571469004263</c:v>
                </c:pt>
                <c:pt idx="15">
                  <c:v>404.70815580309318</c:v>
                </c:pt>
                <c:pt idx="16">
                  <c:v>440.53709414937651</c:v>
                </c:pt>
                <c:pt idx="17">
                  <c:v>476.36603249565991</c:v>
                </c:pt>
                <c:pt idx="18">
                  <c:v>512.37146807517627</c:v>
                </c:pt>
                <c:pt idx="19">
                  <c:v>548.37690365469268</c:v>
                </c:pt>
                <c:pt idx="20">
                  <c:v>584.02934476774328</c:v>
                </c:pt>
                <c:pt idx="21">
                  <c:v>619.68178588079377</c:v>
                </c:pt>
                <c:pt idx="22">
                  <c:v>654.98123252737832</c:v>
                </c:pt>
                <c:pt idx="23">
                  <c:v>689.75118747426427</c:v>
                </c:pt>
                <c:pt idx="24">
                  <c:v>724.34464518791719</c:v>
                </c:pt>
                <c:pt idx="25">
                  <c:v>758.2321139686386</c:v>
                </c:pt>
                <c:pt idx="26">
                  <c:v>791.76658828289396</c:v>
                </c:pt>
                <c:pt idx="27">
                  <c:v>824.59507366421747</c:v>
                </c:pt>
                <c:pt idx="28">
                  <c:v>856.71757011260968</c:v>
                </c:pt>
                <c:pt idx="29">
                  <c:v>888.13407762807014</c:v>
                </c:pt>
                <c:pt idx="30">
                  <c:v>918.84459621059875</c:v>
                </c:pt>
                <c:pt idx="31">
                  <c:v>948.67262862696282</c:v>
                </c:pt>
                <c:pt idx="32">
                  <c:v>977.79467211039503</c:v>
                </c:pt>
                <c:pt idx="33">
                  <c:v>1006.0342294276628</c:v>
                </c:pt>
                <c:pt idx="34">
                  <c:v>1033.214803345533</c:v>
                </c:pt>
                <c:pt idx="35">
                  <c:v>1059.6893883304715</c:v>
                </c:pt>
                <c:pt idx="36">
                  <c:v>1085.1049899160125</c:v>
                </c:pt>
                <c:pt idx="37">
                  <c:v>1109.6381053353889</c:v>
                </c:pt>
                <c:pt idx="38">
                  <c:v>1133.1122373553676</c:v>
                </c:pt>
                <c:pt idx="39">
                  <c:v>1155.7038832091816</c:v>
                </c:pt>
                <c:pt idx="40">
                  <c:v>1177.5895401300643</c:v>
                </c:pt>
                <c:pt idx="41">
                  <c:v>1198.5927108847823</c:v>
                </c:pt>
                <c:pt idx="42">
                  <c:v>1218.7133954733354</c:v>
                </c:pt>
                <c:pt idx="43">
                  <c:v>1238.3045883621899</c:v>
                </c:pt>
                <c:pt idx="44">
                  <c:v>1257.0132950848797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16-46B5-8DA3-FF9364DF8EFA}"/>
            </c:ext>
          </c:extLst>
        </c:ser>
        <c:ser>
          <c:idx val="2"/>
          <c:order val="2"/>
          <c:tx>
            <c:v>Mode 2</c:v>
          </c:tx>
          <c:spPr>
            <a:ln w="28575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Building'!$AF$12:$AF$56</c:f>
              <c:numCache>
                <c:formatCode>General</c:formatCode>
                <c:ptCount val="45"/>
                <c:pt idx="0">
                  <c:v>0</c:v>
                </c:pt>
                <c:pt idx="1">
                  <c:v>3.4363459469889142</c:v>
                </c:pt>
                <c:pt idx="2">
                  <c:v>10.035947233468548</c:v>
                </c:pt>
                <c:pt idx="3">
                  <c:v>18.849229317721207</c:v>
                </c:pt>
                <c:pt idx="4">
                  <c:v>29.130787025453593</c:v>
                </c:pt>
                <c:pt idx="5">
                  <c:v>40.329275780600263</c:v>
                </c:pt>
                <c:pt idx="6">
                  <c:v>52.000195465699477</c:v>
                </c:pt>
                <c:pt idx="7">
                  <c:v>63.779035992216116</c:v>
                </c:pt>
                <c:pt idx="8">
                  <c:v>75.360683191311708</c:v>
                </c:pt>
                <c:pt idx="9">
                  <c:v>86.486473270269713</c:v>
                </c:pt>
                <c:pt idx="10">
                  <c:v>96.935075868383947</c:v>
                </c:pt>
                <c:pt idx="11">
                  <c:v>106.51630577763993</c:v>
                </c:pt>
                <c:pt idx="12">
                  <c:v>115.06693204228019</c:v>
                </c:pt>
                <c:pt idx="13">
                  <c:v>122.44790375878057</c:v>
                </c:pt>
                <c:pt idx="14">
                  <c:v>128.54254989976386</c:v>
                </c:pt>
                <c:pt idx="15">
                  <c:v>133.25543445808029</c:v>
                </c:pt>
                <c:pt idx="16">
                  <c:v>136.51163160914658</c:v>
                </c:pt>
                <c:pt idx="17">
                  <c:v>138.25625080026231</c:v>
                </c:pt>
                <c:pt idx="18">
                  <c:v>138.45408559335456</c:v>
                </c:pt>
                <c:pt idx="19">
                  <c:v>137.08929340238396</c:v>
                </c:pt>
                <c:pt idx="20">
                  <c:v>134.16551254301146</c:v>
                </c:pt>
                <c:pt idx="21">
                  <c:v>129.70299014418322</c:v>
                </c:pt>
                <c:pt idx="22">
                  <c:v>123.74134894334593</c:v>
                </c:pt>
                <c:pt idx="23">
                  <c:v>116.33776853746492</c:v>
                </c:pt>
                <c:pt idx="24">
                  <c:v>107.565650235302</c:v>
                </c:pt>
                <c:pt idx="25">
                  <c:v>97.513794107465571</c:v>
                </c:pt>
                <c:pt idx="26">
                  <c:v>86.285227326243216</c:v>
                </c:pt>
                <c:pt idx="27">
                  <c:v>73.995866882160399</c:v>
                </c:pt>
                <c:pt idx="28">
                  <c:v>60.773017291795085</c:v>
                </c:pt>
                <c:pt idx="29">
                  <c:v>46.753707154914942</c:v>
                </c:pt>
                <c:pt idx="30">
                  <c:v>32.082865789277484</c:v>
                </c:pt>
                <c:pt idx="31">
                  <c:v>16.911337779914479</c:v>
                </c:pt>
                <c:pt idx="32">
                  <c:v>1.3937277003797757</c:v>
                </c:pt>
                <c:pt idx="33">
                  <c:v>14.313941002879295</c:v>
                </c:pt>
                <c:pt idx="34">
                  <c:v>30.056781261614404</c:v>
                </c:pt>
                <c:pt idx="35">
                  <c:v>45.683857570961244</c:v>
                </c:pt>
                <c:pt idx="36">
                  <c:v>61.05133164660721</c:v>
                </c:pt>
                <c:pt idx="37">
                  <c:v>76.0260434552563</c:v>
                </c:pt>
                <c:pt idx="38">
                  <c:v>90.489677466063043</c:v>
                </c:pt>
                <c:pt idx="39">
                  <c:v>104.3437695397098</c:v>
                </c:pt>
                <c:pt idx="40">
                  <c:v>117.51806298082722</c:v>
                </c:pt>
                <c:pt idx="41">
                  <c:v>129.96593331077946</c:v>
                </c:pt>
                <c:pt idx="42">
                  <c:v>141.6978545913463</c:v>
                </c:pt>
                <c:pt idx="43">
                  <c:v>152.76988496004938</c:v>
                </c:pt>
                <c:pt idx="44">
                  <c:v>163.21155754960481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16-46B5-8DA3-FF9364DF8EFA}"/>
            </c:ext>
          </c:extLst>
        </c:ser>
        <c:ser>
          <c:idx val="7"/>
          <c:order val="3"/>
          <c:tx>
            <c:v>Mode 3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Building'!$AP$12:$AP$56</c:f>
              <c:numCache>
                <c:formatCode>General</c:formatCode>
                <c:ptCount val="45"/>
                <c:pt idx="0">
                  <c:v>0</c:v>
                </c:pt>
                <c:pt idx="1">
                  <c:v>1.9872488584080708</c:v>
                </c:pt>
                <c:pt idx="2">
                  <c:v>5.6569927566824001</c:v>
                </c:pt>
                <c:pt idx="3">
                  <c:v>10.374327906194209</c:v>
                </c:pt>
                <c:pt idx="4">
                  <c:v>15.60593512449533</c:v>
                </c:pt>
                <c:pt idx="5">
                  <c:v>20.945475986863343</c:v>
                </c:pt>
                <c:pt idx="6">
                  <c:v>26.056451485324992</c:v>
                </c:pt>
                <c:pt idx="7">
                  <c:v>30.646805877111046</c:v>
                </c:pt>
                <c:pt idx="8">
                  <c:v>34.487973798315146</c:v>
                </c:pt>
                <c:pt idx="9">
                  <c:v>37.395833150234949</c:v>
                </c:pt>
                <c:pt idx="10">
                  <c:v>39.230705099372109</c:v>
                </c:pt>
                <c:pt idx="11">
                  <c:v>39.903703115318606</c:v>
                </c:pt>
                <c:pt idx="12">
                  <c:v>39.370383932870439</c:v>
                </c:pt>
                <c:pt idx="13">
                  <c:v>37.630747552027586</c:v>
                </c:pt>
                <c:pt idx="14">
                  <c:v>34.735586275880365</c:v>
                </c:pt>
                <c:pt idx="15">
                  <c:v>30.767437596950515</c:v>
                </c:pt>
                <c:pt idx="16">
                  <c:v>25.846933235077493</c:v>
                </c:pt>
                <c:pt idx="17">
                  <c:v>20.132799137418505</c:v>
                </c:pt>
                <c:pt idx="18">
                  <c:v>13.80915740267589</c:v>
                </c:pt>
                <c:pt idx="19">
                  <c:v>7.0728282053245719</c:v>
                </c:pt>
                <c:pt idx="20">
                  <c:v>0.13967883349833085</c:v>
                </c:pt>
                <c:pt idx="21">
                  <c:v>6.7617253488964701</c:v>
                </c:pt>
                <c:pt idx="22">
                  <c:v>13.409168015839763</c:v>
                </c:pt>
                <c:pt idx="23">
                  <c:v>19.586781879197758</c:v>
                </c:pt>
                <c:pt idx="24">
                  <c:v>25.091397726609252</c:v>
                </c:pt>
                <c:pt idx="25">
                  <c:v>29.75159153514447</c:v>
                </c:pt>
                <c:pt idx="26">
                  <c:v>33.408637357646221</c:v>
                </c:pt>
                <c:pt idx="27">
                  <c:v>35.941903474275044</c:v>
                </c:pt>
                <c:pt idx="28">
                  <c:v>37.268852392509189</c:v>
                </c:pt>
                <c:pt idx="29">
                  <c:v>37.345040847144638</c:v>
                </c:pt>
                <c:pt idx="30">
                  <c:v>36.157770762408823</c:v>
                </c:pt>
                <c:pt idx="31">
                  <c:v>33.751485403505761</c:v>
                </c:pt>
                <c:pt idx="32">
                  <c:v>30.183326111412033</c:v>
                </c:pt>
                <c:pt idx="33">
                  <c:v>25.573924605967122</c:v>
                </c:pt>
                <c:pt idx="34">
                  <c:v>20.056610682783052</c:v>
                </c:pt>
                <c:pt idx="35">
                  <c:v>13.790110289017029</c:v>
                </c:pt>
                <c:pt idx="36">
                  <c:v>6.9712435991439685</c:v>
                </c:pt>
                <c:pt idx="37">
                  <c:v>0.21586728813378406</c:v>
                </c:pt>
                <c:pt idx="38">
                  <c:v>7.56170412256873</c:v>
                </c:pt>
                <c:pt idx="39">
                  <c:v>14.875795767572235</c:v>
                </c:pt>
                <c:pt idx="40">
                  <c:v>21.993067238100824</c:v>
                </c:pt>
                <c:pt idx="41">
                  <c:v>28.761141624883582</c:v>
                </c:pt>
                <c:pt idx="42">
                  <c:v>35.078434321739905</c:v>
                </c:pt>
                <c:pt idx="43">
                  <c:v>40.91320013923837</c:v>
                </c:pt>
                <c:pt idx="44">
                  <c:v>46.278137153151526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16-46B5-8DA3-FF9364DF8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338912"/>
        <c:axId val="1453343264"/>
      </c:scatterChart>
      <c:valAx>
        <c:axId val="145333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43264"/>
        <c:crosses val="autoZero"/>
        <c:crossBetween val="midCat"/>
      </c:valAx>
      <c:valAx>
        <c:axId val="14533432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No. of Stories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38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990147087503122"/>
          <c:y val="0.56578648817289701"/>
          <c:w val="0.54686287809267953"/>
          <c:h val="0.2751000871643155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Story Shear Envelope</a:t>
            </a:r>
          </a:p>
        </c:rich>
      </c:tx>
      <c:layout>
        <c:manualLayout>
          <c:xMode val="edge"/>
          <c:yMode val="edge"/>
          <c:x val="0.30115834256669299"/>
          <c:y val="8.7084492882287491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0138888888888893"/>
          <c:h val="0.7958021883223777"/>
        </c:manualLayout>
      </c:layout>
      <c:scatterChart>
        <c:scatterStyle val="lineMarker"/>
        <c:varyColors val="0"/>
        <c:ser>
          <c:idx val="6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Building'!$AZ$13:$AZ$57</c:f>
              <c:numCache>
                <c:formatCode>0.000</c:formatCode>
                <c:ptCount val="45"/>
                <c:pt idx="0">
                  <c:v>74.899119656794852</c:v>
                </c:pt>
                <c:pt idx="1">
                  <c:v>74.787428016625299</c:v>
                </c:pt>
                <c:pt idx="2">
                  <c:v>74.466587696932123</c:v>
                </c:pt>
                <c:pt idx="3">
                  <c:v>73.878232623752083</c:v>
                </c:pt>
                <c:pt idx="4">
                  <c:v>72.999469983214112</c:v>
                </c:pt>
                <c:pt idx="5">
                  <c:v>71.837916321213811</c:v>
                </c:pt>
                <c:pt idx="6">
                  <c:v>70.428338680296193</c:v>
                </c:pt>
                <c:pt idx="7">
                  <c:v>68.827259369368889</c:v>
                </c:pt>
                <c:pt idx="8">
                  <c:v>67.1065641844597</c:v>
                </c:pt>
                <c:pt idx="9">
                  <c:v>65.345863710407642</c:v>
                </c:pt>
                <c:pt idx="10">
                  <c:v>63.624298001326707</c:v>
                </c:pt>
                <c:pt idx="11">
                  <c:v>62.011116902811395</c:v>
                </c:pt>
                <c:pt idx="12">
                  <c:v>60.557276613116045</c:v>
                </c:pt>
                <c:pt idx="13">
                  <c:v>59.289079512692531</c:v>
                </c:pt>
                <c:pt idx="14">
                  <c:v>58.205113215884943</c:v>
                </c:pt>
                <c:pt idx="15">
                  <c:v>57.27812057497912</c:v>
                </c:pt>
                <c:pt idx="16">
                  <c:v>56.460703937908484</c:v>
                </c:pt>
                <c:pt idx="17">
                  <c:v>55.694176759699324</c:v>
                </c:pt>
                <c:pt idx="18">
                  <c:v>54.91774842634576</c:v>
                </c:pt>
                <c:pt idx="19">
                  <c:v>54.078230456837105</c:v>
                </c:pt>
                <c:pt idx="20">
                  <c:v>53.13790855718176</c:v>
                </c:pt>
                <c:pt idx="21">
                  <c:v>52.078235748308636</c:v>
                </c:pt>
                <c:pt idx="22">
                  <c:v>50.90303671719419</c:v>
                </c:pt>
                <c:pt idx="23">
                  <c:v>49.637364326417469</c:v>
                </c:pt>
                <c:pt idx="24">
                  <c:v>48.322870386685551</c:v>
                </c:pt>
                <c:pt idx="25">
                  <c:v>47.012757845593129</c:v>
                </c:pt>
                <c:pt idx="26">
                  <c:v>45.761686315443946</c:v>
                </c:pt>
                <c:pt idx="27">
                  <c:v>44.616362694586826</c:v>
                </c:pt>
                <c:pt idx="28">
                  <c:v>43.604235970871827</c:v>
                </c:pt>
                <c:pt idx="29">
                  <c:v>42.725048191947728</c:v>
                </c:pt>
                <c:pt idx="30">
                  <c:v>41.946564997182847</c:v>
                </c:pt>
                <c:pt idx="31">
                  <c:v>41.206214313766999</c:v>
                </c:pt>
                <c:pt idx="32">
                  <c:v>40.416633157904705</c:v>
                </c:pt>
                <c:pt idx="33">
                  <c:v>39.476357771934687</c:v>
                </c:pt>
                <c:pt idx="34">
                  <c:v>38.280125551082691</c:v>
                </c:pt>
                <c:pt idx="35">
                  <c:v>36.727541332438854</c:v>
                </c:pt>
                <c:pt idx="36">
                  <c:v>34.732190405742948</c:v>
                </c:pt>
                <c:pt idx="37">
                  <c:v>32.224820826366141</c:v>
                </c:pt>
                <c:pt idx="38">
                  <c:v>29.157262351155627</c:v>
                </c:pt>
                <c:pt idx="39">
                  <c:v>25.501958788050349</c:v>
                </c:pt>
                <c:pt idx="40">
                  <c:v>21.454166994329334</c:v>
                </c:pt>
                <c:pt idx="41">
                  <c:v>16.613765495038951</c:v>
                </c:pt>
                <c:pt idx="42">
                  <c:v>11.207366168614803</c:v>
                </c:pt>
                <c:pt idx="43">
                  <c:v>5.2626857609628086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1-4194-8993-F5E25E86ED39}"/>
            </c:ext>
          </c:extLst>
        </c:ser>
        <c:ser>
          <c:idx val="1"/>
          <c:order val="1"/>
          <c:tx>
            <c:v>Mode 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Building'!$Y$13:$Y$57</c:f>
              <c:numCache>
                <c:formatCode>0.000</c:formatCode>
                <c:ptCount val="45"/>
                <c:pt idx="0">
                  <c:v>59.950759214833532</c:v>
                </c:pt>
                <c:pt idx="1">
                  <c:v>59.937678587510071</c:v>
                </c:pt>
                <c:pt idx="2">
                  <c:v>59.898062973330433</c:v>
                </c:pt>
                <c:pt idx="3">
                  <c:v>59.821821602645109</c:v>
                </c:pt>
                <c:pt idx="4">
                  <c:v>59.700732366850765</c:v>
                </c:pt>
                <c:pt idx="5">
                  <c:v>59.528068086181058</c:v>
                </c:pt>
                <c:pt idx="6">
                  <c:v>59.298970241915846</c:v>
                </c:pt>
                <c:pt idx="7">
                  <c:v>59.009327779753455</c:v>
                </c:pt>
                <c:pt idx="8">
                  <c:v>58.655777109810721</c:v>
                </c:pt>
                <c:pt idx="9">
                  <c:v>58.235328374413704</c:v>
                </c:pt>
                <c:pt idx="10">
                  <c:v>57.745739180306963</c:v>
                </c:pt>
                <c:pt idx="11">
                  <c:v>57.185140866444279</c:v>
                </c:pt>
                <c:pt idx="12">
                  <c:v>56.55203850398869</c:v>
                </c:pt>
                <c:pt idx="13">
                  <c:v>55.845310896312448</c:v>
                </c:pt>
                <c:pt idx="14">
                  <c:v>55.063836846787872</c:v>
                </c:pt>
                <c:pt idx="15">
                  <c:v>54.206868890996439</c:v>
                </c:pt>
                <c:pt idx="16">
                  <c:v>53.274033296728938</c:v>
                </c:pt>
                <c:pt idx="17">
                  <c:v>52.265330063985338</c:v>
                </c:pt>
                <c:pt idx="18">
                  <c:v>51.18038546055643</c:v>
                </c:pt>
                <c:pt idx="19">
                  <c:v>50.019199486442183</c:v>
                </c:pt>
                <c:pt idx="20">
                  <c:v>48.782519606061093</c:v>
                </c:pt>
                <c:pt idx="21">
                  <c:v>47.470345819413176</c:v>
                </c:pt>
                <c:pt idx="22">
                  <c:v>46.083425590916896</c:v>
                </c:pt>
                <c:pt idx="23">
                  <c:v>44.622880117199976</c:v>
                </c:pt>
                <c:pt idx="24">
                  <c:v>43.089083130471671</c:v>
                </c:pt>
                <c:pt idx="25">
                  <c:v>41.483529559568936</c:v>
                </c:pt>
                <c:pt idx="26">
                  <c:v>39.806966868910266</c:v>
                </c:pt>
                <c:pt idx="27">
                  <c:v>38.060889987332622</c:v>
                </c:pt>
                <c:pt idx="28">
                  <c:v>36.246793843672982</c:v>
                </c:pt>
                <c:pt idx="29">
                  <c:v>34.366173366768294</c:v>
                </c:pt>
                <c:pt idx="30">
                  <c:v>32.420523485455533</c:v>
                </c:pt>
                <c:pt idx="31">
                  <c:v>30.411712860780909</c:v>
                </c:pt>
                <c:pt idx="32">
                  <c:v>28.341236421581385</c:v>
                </c:pt>
                <c:pt idx="33">
                  <c:v>26.210962828903185</c:v>
                </c:pt>
                <c:pt idx="34">
                  <c:v>24.023134476001744</c:v>
                </c:pt>
                <c:pt idx="35">
                  <c:v>21.779246291714031</c:v>
                </c:pt>
                <c:pt idx="36">
                  <c:v>19.481540669295505</c:v>
                </c:pt>
                <c:pt idx="37">
                  <c:v>17.131886269792368</c:v>
                </c:pt>
                <c:pt idx="38">
                  <c:v>14.732525486460071</c:v>
                </c:pt>
                <c:pt idx="39">
                  <c:v>12.285326980344829</c:v>
                </c:pt>
                <c:pt idx="40">
                  <c:v>9.9117346228016867</c:v>
                </c:pt>
                <c:pt idx="41">
                  <c:v>7.3737191898406884</c:v>
                </c:pt>
                <c:pt idx="42">
                  <c:v>4.7930982850261259</c:v>
                </c:pt>
                <c:pt idx="43">
                  <c:v>2.1709931049857243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21-4194-8993-F5E25E86ED39}"/>
            </c:ext>
          </c:extLst>
        </c:ser>
        <c:ser>
          <c:idx val="2"/>
          <c:order val="2"/>
          <c:tx>
            <c:v>Mode 2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Building'!$AI$13:$AI$56</c:f>
              <c:numCache>
                <c:formatCode>0.000</c:formatCode>
                <c:ptCount val="44"/>
                <c:pt idx="0">
                  <c:v>38.143692015429863</c:v>
                </c:pt>
                <c:pt idx="1">
                  <c:v>38.060115430456591</c:v>
                </c:pt>
                <c:pt idx="2">
                  <c:v>37.816027608774917</c:v>
                </c:pt>
                <c:pt idx="3">
                  <c:v>37.357588836877255</c:v>
                </c:pt>
                <c:pt idx="4">
                  <c:v>36.649088664098002</c:v>
                </c:pt>
                <c:pt idx="5">
                  <c:v>35.668226086178279</c:v>
                </c:pt>
                <c:pt idx="6">
                  <c:v>34.403510943404711</c:v>
                </c:pt>
                <c:pt idx="7">
                  <c:v>32.852318454829117</c:v>
                </c:pt>
                <c:pt idx="8">
                  <c:v>31.019444629101258</c:v>
                </c:pt>
                <c:pt idx="9">
                  <c:v>28.915976528444972</c:v>
                </c:pt>
                <c:pt idx="10">
                  <c:v>26.558384269055949</c:v>
                </c:pt>
                <c:pt idx="11">
                  <c:v>23.967763528829309</c:v>
                </c:pt>
                <c:pt idx="12">
                  <c:v>21.169179983458584</c:v>
                </c:pt>
                <c:pt idx="13">
                  <c:v>18.191081214834533</c:v>
                </c:pt>
                <c:pt idx="14">
                  <c:v>15.064752402163199</c:v>
                </c:pt>
                <c:pt idx="15">
                  <c:v>11.823799857529583</c:v>
                </c:pt>
                <c:pt idx="16">
                  <c:v>8.5036521904944493</c:v>
                </c:pt>
                <c:pt idx="17">
                  <c:v>5.1410730231617165</c:v>
                </c:pt>
                <c:pt idx="18">
                  <c:v>1.7736822458657855</c:v>
                </c:pt>
                <c:pt idx="19">
                  <c:v>1.5605149379214822</c:v>
                </c:pt>
                <c:pt idx="20">
                  <c:v>4.8236018134900238</c:v>
                </c:pt>
                <c:pt idx="21">
                  <c:v>7.97815410371288</c:v>
                </c:pt>
                <c:pt idx="22">
                  <c:v>10.987711210072339</c:v>
                </c:pt>
                <c:pt idx="23">
                  <c:v>13.817203219248929</c:v>
                </c:pt>
                <c:pt idx="24">
                  <c:v>16.433345437110514</c:v>
                </c:pt>
                <c:pt idx="25">
                  <c:v>18.805012907444624</c:v>
                </c:pt>
                <c:pt idx="26">
                  <c:v>20.903586434329554</c:v>
                </c:pt>
                <c:pt idx="27">
                  <c:v>22.703266079961942</c:v>
                </c:pt>
                <c:pt idx="28">
                  <c:v>24.181348124704861</c:v>
                </c:pt>
                <c:pt idx="29">
                  <c:v>25.31846156995384</c:v>
                </c:pt>
                <c:pt idx="30">
                  <c:v>26.098760294292973</c:v>
                </c:pt>
                <c:pt idx="31">
                  <c:v>26.510066920802188</c:v>
                </c:pt>
                <c:pt idx="32">
                  <c:v>26.543964265067672</c:v>
                </c:pt>
                <c:pt idx="33">
                  <c:v>26.195829844091307</c:v>
                </c:pt>
                <c:pt idx="34">
                  <c:v>25.464808238034642</c:v>
                </c:pt>
                <c:pt idx="35">
                  <c:v>24.353714982848395</c:v>
                </c:pt>
                <c:pt idx="36">
                  <c:v>22.868863956261656</c:v>
                </c:pt>
                <c:pt idx="37">
                  <c:v>21.019807668262757</c:v>
                </c:pt>
                <c:pt idx="38">
                  <c:v>18.81897622270569</c:v>
                </c:pt>
                <c:pt idx="39">
                  <c:v>16.281194504596712</c:v>
                </c:pt>
                <c:pt idx="40">
                  <c:v>13.560486489132989</c:v>
                </c:pt>
                <c:pt idx="41">
                  <c:v>10.399539065170639</c:v>
                </c:pt>
                <c:pt idx="42">
                  <c:v>6.9532554349790736</c:v>
                </c:pt>
                <c:pt idx="43">
                  <c:v>3.2376850387832494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21-4194-8993-F5E25E86ED39}"/>
            </c:ext>
          </c:extLst>
        </c:ser>
        <c:ser>
          <c:idx val="0"/>
          <c:order val="3"/>
          <c:tx>
            <c:v>Mode 3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Building'!$AS$13:$AS$56</c:f>
              <c:numCache>
                <c:formatCode>0.000</c:formatCode>
                <c:ptCount val="44"/>
                <c:pt idx="0">
                  <c:v>23.682131541733259</c:v>
                </c:pt>
                <c:pt idx="1">
                  <c:v>23.495993026526204</c:v>
                </c:pt>
                <c:pt idx="2">
                  <c:v>22.966122684515074</c:v>
                </c:pt>
                <c:pt idx="3">
                  <c:v>21.9943963782904</c:v>
                </c:pt>
                <c:pt idx="4">
                  <c:v>20.532644076760249</c:v>
                </c:pt>
                <c:pt idx="5">
                  <c:v>18.570756020312746</c:v>
                </c:pt>
                <c:pt idx="6">
                  <c:v>16.130141111655423</c:v>
                </c:pt>
                <c:pt idx="7">
                  <c:v>13.259564073622055</c:v>
                </c:pt>
                <c:pt idx="8">
                  <c:v>10.029198531753972</c:v>
                </c:pt>
                <c:pt idx="9">
                  <c:v>6.5264641721068832</c:v>
                </c:pt>
                <c:pt idx="10">
                  <c:v>2.8518638990577494</c:v>
                </c:pt>
                <c:pt idx="11">
                  <c:v>0.88577369863019362</c:v>
                </c:pt>
                <c:pt idx="12">
                  <c:v>4.5734571900005889</c:v>
                </c:pt>
                <c:pt idx="13">
                  <c:v>8.0981951440970832</c:v>
                </c:pt>
                <c:pt idx="14">
                  <c:v>11.351753663898311</c:v>
                </c:pt>
                <c:pt idx="15">
                  <c:v>14.233629845027313</c:v>
                </c:pt>
                <c:pt idx="16">
                  <c:v>16.654619926202752</c:v>
                </c:pt>
                <c:pt idx="17">
                  <c:v>18.540387439690175</c:v>
                </c:pt>
                <c:pt idx="18">
                  <c:v>19.83384197826954</c:v>
                </c:pt>
                <c:pt idx="19">
                  <c:v>20.496328578718924</c:v>
                </c:pt>
                <c:pt idx="20">
                  <c:v>20.509411797040187</c:v>
                </c:pt>
                <c:pt idx="21">
                  <c:v>19.876065091942706</c:v>
                </c:pt>
                <c:pt idx="22">
                  <c:v>18.620076133101502</c:v>
                </c:pt>
                <c:pt idx="23">
                  <c:v>16.785452109415377</c:v>
                </c:pt>
                <c:pt idx="24">
                  <c:v>14.435230345523134</c:v>
                </c:pt>
                <c:pt idx="25">
                  <c:v>11.648504843094219</c:v>
                </c:pt>
                <c:pt idx="26">
                  <c:v>8.5192368973449817</c:v>
                </c:pt>
                <c:pt idx="27">
                  <c:v>5.1526869465873943</c:v>
                </c:pt>
                <c:pt idx="28">
                  <c:v>1.6618464217778146</c:v>
                </c:pt>
                <c:pt idx="29">
                  <c:v>1.8361304039342756</c:v>
                </c:pt>
                <c:pt idx="30">
                  <c:v>5.2228998739156323</c:v>
                </c:pt>
                <c:pt idx="31">
                  <c:v>8.3842811737261496</c:v>
                </c:pt>
                <c:pt idx="32">
                  <c:v>11.211445714602599</c:v>
                </c:pt>
                <c:pt idx="33">
                  <c:v>13.606864050877384</c:v>
                </c:pt>
                <c:pt idx="34">
                  <c:v>15.485495263462301</c:v>
                </c:pt>
                <c:pt idx="35">
                  <c:v>16.777165726816037</c:v>
                </c:pt>
                <c:pt idx="36">
                  <c:v>17.430137259395408</c:v>
                </c:pt>
                <c:pt idx="37">
                  <c:v>17.40991774017164</c:v>
                </c:pt>
                <c:pt idx="38">
                  <c:v>16.701639875597838</c:v>
                </c:pt>
                <c:pt idx="39">
                  <c:v>15.308277124383384</c:v>
                </c:pt>
                <c:pt idx="40">
                  <c:v>13.347359452931734</c:v>
                </c:pt>
                <c:pt idx="41">
                  <c:v>10.653405862235411</c:v>
                </c:pt>
                <c:pt idx="42">
                  <c:v>7.3677339883728994</c:v>
                </c:pt>
                <c:pt idx="43">
                  <c:v>3.5355404037267415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21-4194-8993-F5E25E86E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3184"/>
        <c:axId val="1506403728"/>
      </c:scatterChart>
      <c:valAx>
        <c:axId val="150640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Story Shear (x10^6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728"/>
        <c:crosses val="autoZero"/>
        <c:crossBetween val="midCat"/>
      </c:valAx>
      <c:valAx>
        <c:axId val="15064037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18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Overturning Moment </a:t>
            </a:r>
          </a:p>
        </c:rich>
      </c:tx>
      <c:layout>
        <c:manualLayout>
          <c:xMode val="edge"/>
          <c:yMode val="edge"/>
          <c:x val="0.27140242626583472"/>
          <c:y val="1.32383700918742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79238407699037616"/>
          <c:h val="0.7958021883223777"/>
        </c:manualLayout>
      </c:layout>
      <c:scatterChart>
        <c:scatterStyle val="lineMarker"/>
        <c:varyColors val="0"/>
        <c:ser>
          <c:idx val="0"/>
          <c:order val="0"/>
          <c:tx>
            <c:v>Combined 3 Modes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'44-story Example Building'!$BA$13:$BA$57</c:f>
              <c:numCache>
                <c:formatCode>0.000</c:formatCode>
                <c:ptCount val="45"/>
                <c:pt idx="0">
                  <c:v>5.8020776348699226</c:v>
                </c:pt>
                <c:pt idx="1">
                  <c:v>5.6041986676638134</c:v>
                </c:pt>
                <c:pt idx="2">
                  <c:v>5.4094903060974326</c:v>
                </c:pt>
                <c:pt idx="3">
                  <c:v>5.2183612721694619</c:v>
                </c:pt>
                <c:pt idx="4">
                  <c:v>5.0311830646849911</c:v>
                </c:pt>
                <c:pt idx="5">
                  <c:v>4.8482371343500512</c:v>
                </c:pt>
                <c:pt idx="6">
                  <c:v>4.6696812760529447</c:v>
                </c:pt>
                <c:pt idx="7">
                  <c:v>4.4955327181918703</c:v>
                </c:pt>
                <c:pt idx="8">
                  <c:v>4.3256724961228707</c:v>
                </c:pt>
                <c:pt idx="9">
                  <c:v>4.1598657468007936</c:v>
                </c:pt>
                <c:pt idx="10">
                  <c:v>3.9977956425951038</c:v>
                </c:pt>
                <c:pt idx="11">
                  <c:v>3.8391039065467276</c:v>
                </c:pt>
                <c:pt idx="12">
                  <c:v>3.6834345757837967</c:v>
                </c:pt>
                <c:pt idx="13">
                  <c:v>3.5304741330126146</c:v>
                </c:pt>
                <c:pt idx="14">
                  <c:v>3.3799828370152167</c:v>
                </c:pt>
                <c:pt idx="15">
                  <c:v>3.2318142883126351</c:v>
                </c:pt>
                <c:pt idx="16">
                  <c:v>3.0859188959001926</c:v>
                </c:pt>
                <c:pt idx="17">
                  <c:v>2.9423318032957915</c:v>
                </c:pt>
                <c:pt idx="18">
                  <c:v>2.8011467995971993</c:v>
                </c:pt>
                <c:pt idx="19">
                  <c:v>2.6624818011145179</c:v>
                </c:pt>
                <c:pt idx="20">
                  <c:v>2.5264363231773563</c:v>
                </c:pt>
                <c:pt idx="21">
                  <c:v>2.3930480756869614</c:v>
                </c:pt>
                <c:pt idx="22">
                  <c:v>2.2622605128654327</c:v>
                </c:pt>
                <c:pt idx="23">
                  <c:v>2.1338988489569681</c:v>
                </c:pt>
                <c:pt idx="24">
                  <c:v>2.0076645871778549</c:v>
                </c:pt>
                <c:pt idx="25">
                  <c:v>1.8831528884909328</c:v>
                </c:pt>
                <c:pt idx="26">
                  <c:v>1.7598840939206981</c:v>
                </c:pt>
                <c:pt idx="27">
                  <c:v>1.6373572565619197</c:v>
                </c:pt>
                <c:pt idx="28">
                  <c:v>1.515110877738068</c:v>
                </c:pt>
                <c:pt idx="29">
                  <c:v>1.3927894101167821</c:v>
                </c:pt>
                <c:pt idx="30">
                  <c:v>1.2702066109286327</c:v>
                </c:pt>
                <c:pt idx="31">
                  <c:v>1.1474004704567955</c:v>
                </c:pt>
                <c:pt idx="32">
                  <c:v>1.0246709426942222</c:v>
                </c:pt>
                <c:pt idx="33">
                  <c:v>0.90260548435348242</c:v>
                </c:pt>
                <c:pt idx="34">
                  <c:v>0.78208120467841402</c:v>
                </c:pt>
                <c:pt idx="35">
                  <c:v>0.66425243004096113</c:v>
                </c:pt>
                <c:pt idx="36">
                  <c:v>0.55052531455772669</c:v>
                </c:pt>
                <c:pt idx="37">
                  <c:v>0.44251426414893047</c:v>
                </c:pt>
                <c:pt idx="38">
                  <c:v>0.34199559839955956</c:v>
                </c:pt>
                <c:pt idx="39">
                  <c:v>0.25085094079507225</c:v>
                </c:pt>
                <c:pt idx="40">
                  <c:v>0.17101274433559918</c:v>
                </c:pt>
                <c:pt idx="41">
                  <c:v>0.10378238592453114</c:v>
                </c:pt>
                <c:pt idx="42">
                  <c:v>5.1682694896784426E-2</c:v>
                </c:pt>
                <c:pt idx="43">
                  <c:v>1.6518820599869446E-2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B-45F2-AA00-283BC1A9C4CD}"/>
            </c:ext>
          </c:extLst>
        </c:ser>
        <c:ser>
          <c:idx val="2"/>
          <c:order val="1"/>
          <c:tx>
            <c:v>Mode 1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'44-story Example Building'!$AA$13:$AA$57</c:f>
              <c:numCache>
                <c:formatCode>0.000</c:formatCode>
                <c:ptCount val="45"/>
                <c:pt idx="0">
                  <c:v>5.7870549078179021</c:v>
                </c:pt>
                <c:pt idx="1">
                  <c:v>5.595212478330434</c:v>
                </c:pt>
                <c:pt idx="2">
                  <c:v>5.4034119068504012</c:v>
                </c:pt>
                <c:pt idx="3">
                  <c:v>5.2117381053357432</c:v>
                </c:pt>
                <c:pt idx="4">
                  <c:v>5.0203082762072793</c:v>
                </c:pt>
                <c:pt idx="5">
                  <c:v>4.8292659326333585</c:v>
                </c:pt>
                <c:pt idx="6">
                  <c:v>4.6387761147575768</c:v>
                </c:pt>
                <c:pt idx="7">
                  <c:v>4.449019409983447</c:v>
                </c:pt>
                <c:pt idx="8">
                  <c:v>4.260189561088235</c:v>
                </c:pt>
                <c:pt idx="9">
                  <c:v>4.072491074336841</c:v>
                </c:pt>
                <c:pt idx="10">
                  <c:v>3.886138023538718</c:v>
                </c:pt>
                <c:pt idx="11">
                  <c:v>3.7013516581617361</c:v>
                </c:pt>
                <c:pt idx="12">
                  <c:v>3.5183592073891146</c:v>
                </c:pt>
                <c:pt idx="13">
                  <c:v>3.3373926841763502</c:v>
                </c:pt>
                <c:pt idx="14">
                  <c:v>3.1586876893081501</c:v>
                </c:pt>
                <c:pt idx="15">
                  <c:v>2.9824834113984289</c:v>
                </c:pt>
                <c:pt idx="16">
                  <c:v>2.8090214309472405</c:v>
                </c:pt>
                <c:pt idx="17">
                  <c:v>2.6385445243977075</c:v>
                </c:pt>
                <c:pt idx="18">
                  <c:v>2.4712954681929546</c:v>
                </c:pt>
                <c:pt idx="19">
                  <c:v>2.3075182347191738</c:v>
                </c:pt>
                <c:pt idx="20">
                  <c:v>2.1474567963625595</c:v>
                </c:pt>
                <c:pt idx="21">
                  <c:v>1.9913527336231631</c:v>
                </c:pt>
                <c:pt idx="22">
                  <c:v>1.8394476270010414</c:v>
                </c:pt>
                <c:pt idx="23">
                  <c:v>1.6919806651101073</c:v>
                </c:pt>
                <c:pt idx="24">
                  <c:v>1.5491874487350676</c:v>
                </c:pt>
                <c:pt idx="25">
                  <c:v>1.4113023827175577</c:v>
                </c:pt>
                <c:pt idx="26">
                  <c:v>1.2785550881269374</c:v>
                </c:pt>
                <c:pt idx="27">
                  <c:v>1.1511727941464245</c:v>
                </c:pt>
                <c:pt idx="28">
                  <c:v>1.0293779461869601</c:v>
                </c:pt>
                <c:pt idx="29">
                  <c:v>0.91338820588720648</c:v>
                </c:pt>
                <c:pt idx="30">
                  <c:v>0.80341645111354798</c:v>
                </c:pt>
                <c:pt idx="31">
                  <c:v>0.6996707759600902</c:v>
                </c:pt>
                <c:pt idx="32">
                  <c:v>0.6023532948055913</c:v>
                </c:pt>
                <c:pt idx="33">
                  <c:v>0.51166133825653104</c:v>
                </c:pt>
                <c:pt idx="34">
                  <c:v>0.42778625720404084</c:v>
                </c:pt>
                <c:pt idx="35">
                  <c:v>0.35091222688083529</c:v>
                </c:pt>
                <c:pt idx="36">
                  <c:v>0.28121863874735042</c:v>
                </c:pt>
                <c:pt idx="37">
                  <c:v>0.21887770860560476</c:v>
                </c:pt>
                <c:pt idx="38">
                  <c:v>0.16405567254226922</c:v>
                </c:pt>
                <c:pt idx="39">
                  <c:v>0.11691159098559696</c:v>
                </c:pt>
                <c:pt idx="40">
                  <c:v>7.7598544648493528E-2</c:v>
                </c:pt>
                <c:pt idx="41">
                  <c:v>4.5880993855528129E-2</c:v>
                </c:pt>
                <c:pt idx="42">
                  <c:v>2.2285092448037922E-2</c:v>
                </c:pt>
                <c:pt idx="43">
                  <c:v>6.9471779359543181E-3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4B-45F2-AA00-283BC1A9C4CD}"/>
            </c:ext>
          </c:extLst>
        </c:ser>
        <c:ser>
          <c:idx val="3"/>
          <c:order val="2"/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'44-story Example Building'!$AL$13:$AL$57</c:f>
              <c:numCache>
                <c:formatCode>0.000</c:formatCode>
                <c:ptCount val="45"/>
                <c:pt idx="0">
                  <c:v>0.1512326372800222</c:v>
                </c:pt>
                <c:pt idx="1">
                  <c:v>2.9172822830647985E-2</c:v>
                </c:pt>
                <c:pt idx="2">
                  <c:v>9.2619546546814091E-2</c:v>
                </c:pt>
                <c:pt idx="3">
                  <c:v>0.21363083489489304</c:v>
                </c:pt>
                <c:pt idx="4">
                  <c:v>0.33317511917290132</c:v>
                </c:pt>
                <c:pt idx="5">
                  <c:v>0.45045220289801441</c:v>
                </c:pt>
                <c:pt idx="6">
                  <c:v>0.56459052637378504</c:v>
                </c:pt>
                <c:pt idx="7">
                  <c:v>0.67468176139268043</c:v>
                </c:pt>
                <c:pt idx="8">
                  <c:v>0.77980918044813297</c:v>
                </c:pt>
                <c:pt idx="9">
                  <c:v>0.87907140326125666</c:v>
                </c:pt>
                <c:pt idx="10">
                  <c:v>0.97160252815228143</c:v>
                </c:pt>
                <c:pt idx="11">
                  <c:v>1.0565893578132601</c:v>
                </c:pt>
                <c:pt idx="12">
                  <c:v>1.133286201105514</c:v>
                </c:pt>
                <c:pt idx="13">
                  <c:v>1.2010275770525811</c:v>
                </c:pt>
                <c:pt idx="14">
                  <c:v>1.2592390369400517</c:v>
                </c:pt>
                <c:pt idx="15">
                  <c:v>1.3074462446269741</c:v>
                </c:pt>
                <c:pt idx="16">
                  <c:v>1.3452824041710687</c:v>
                </c:pt>
                <c:pt idx="17">
                  <c:v>1.3724940911806509</c:v>
                </c:pt>
                <c:pt idx="18">
                  <c:v>1.3889455248547684</c:v>
                </c:pt>
                <c:pt idx="19">
                  <c:v>1.3946213080415391</c:v>
                </c:pt>
                <c:pt idx="20">
                  <c:v>1.3896276602401905</c:v>
                </c:pt>
                <c:pt idx="21">
                  <c:v>1.3741921344370223</c:v>
                </c:pt>
                <c:pt idx="22">
                  <c:v>1.3486620413051409</c:v>
                </c:pt>
                <c:pt idx="23">
                  <c:v>1.3135013654329095</c:v>
                </c:pt>
                <c:pt idx="24">
                  <c:v>1.269286315131313</c:v>
                </c:pt>
                <c:pt idx="25">
                  <c:v>1.2166996097325591</c:v>
                </c:pt>
                <c:pt idx="26">
                  <c:v>1.1565235684287365</c:v>
                </c:pt>
                <c:pt idx="27">
                  <c:v>1.0896320918388818</c:v>
                </c:pt>
                <c:pt idx="28">
                  <c:v>1.0169816403830036</c:v>
                </c:pt>
                <c:pt idx="29">
                  <c:v>0.93960132638394811</c:v>
                </c:pt>
                <c:pt idx="30">
                  <c:v>0.85858224936009575</c:v>
                </c:pt>
                <c:pt idx="31">
                  <c:v>0.77506621641835827</c:v>
                </c:pt>
                <c:pt idx="32">
                  <c:v>0.69023400227179132</c:v>
                </c:pt>
                <c:pt idx="33">
                  <c:v>0.60529331662357466</c:v>
                </c:pt>
                <c:pt idx="34">
                  <c:v>0.52146666112248252</c:v>
                </c:pt>
                <c:pt idx="35">
                  <c:v>0.43997927476077164</c:v>
                </c:pt>
                <c:pt idx="36">
                  <c:v>0.36204738681565685</c:v>
                </c:pt>
                <c:pt idx="37">
                  <c:v>0.28886702215561949</c:v>
                </c:pt>
                <c:pt idx="38">
                  <c:v>0.22160363761717872</c:v>
                </c:pt>
                <c:pt idx="39">
                  <c:v>0.16138291370452051</c:v>
                </c:pt>
                <c:pt idx="40">
                  <c:v>0.10928309128981104</c:v>
                </c:pt>
                <c:pt idx="41">
                  <c:v>6.5889534524585486E-2</c:v>
                </c:pt>
                <c:pt idx="42">
                  <c:v>3.2611009516039437E-2</c:v>
                </c:pt>
                <c:pt idx="43">
                  <c:v>1.0360592124106399E-2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4B-45F2-AA00-283BC1A9C4CD}"/>
            </c:ext>
          </c:extLst>
        </c:ser>
        <c:ser>
          <c:idx val="1"/>
          <c:order val="3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Building'!$AV$13:$AV$57</c:f>
              <c:numCache>
                <c:formatCode>0.000</c:formatCode>
                <c:ptCount val="45"/>
                <c:pt idx="0">
                  <c:v>0.39181142841638839</c:v>
                </c:pt>
                <c:pt idx="1">
                  <c:v>0.31602860748284112</c:v>
                </c:pt>
                <c:pt idx="2">
                  <c:v>0.2408414297979572</c:v>
                </c:pt>
                <c:pt idx="3">
                  <c:v>0.16734983720750957</c:v>
                </c:pt>
                <c:pt idx="4">
                  <c:v>9.6967768796980144E-2</c:v>
                </c:pt>
                <c:pt idx="5">
                  <c:v>3.1263307751347488E-2</c:v>
                </c:pt>
                <c:pt idx="6">
                  <c:v>2.8163111513652781E-2</c:v>
                </c:pt>
                <c:pt idx="7">
                  <c:v>7.9779563070950965E-2</c:v>
                </c:pt>
                <c:pt idx="8">
                  <c:v>0.12221016810654138</c:v>
                </c:pt>
                <c:pt idx="9">
                  <c:v>0.15430360340815458</c:v>
                </c:pt>
                <c:pt idx="10">
                  <c:v>0.17518828875889594</c:v>
                </c:pt>
                <c:pt idx="11">
                  <c:v>0.18431425323588074</c:v>
                </c:pt>
                <c:pt idx="12">
                  <c:v>0.18147977740026447</c:v>
                </c:pt>
                <c:pt idx="13">
                  <c:v>0.16684471439226228</c:v>
                </c:pt>
                <c:pt idx="14">
                  <c:v>0.14093048993115209</c:v>
                </c:pt>
                <c:pt idx="15">
                  <c:v>0.10460487820667698</c:v>
                </c:pt>
                <c:pt idx="16">
                  <c:v>5.9057262702589444E-2</c:v>
                </c:pt>
                <c:pt idx="17">
                  <c:v>5.7624789387403872E-3</c:v>
                </c:pt>
                <c:pt idx="18">
                  <c:v>5.3566760868267213E-2</c:v>
                </c:pt>
                <c:pt idx="19">
                  <c:v>0.11703505519873003</c:v>
                </c:pt>
                <c:pt idx="20">
                  <c:v>0.18262330665063053</c:v>
                </c:pt>
                <c:pt idx="21">
                  <c:v>0.24825342440115944</c:v>
                </c:pt>
                <c:pt idx="22">
                  <c:v>0.31185683269537612</c:v>
                </c:pt>
                <c:pt idx="23">
                  <c:v>0.37144107632130069</c:v>
                </c:pt>
                <c:pt idx="24">
                  <c:v>0.42515452307142998</c:v>
                </c:pt>
                <c:pt idx="25">
                  <c:v>0.47134726017710399</c:v>
                </c:pt>
                <c:pt idx="26">
                  <c:v>0.50862247567500551</c:v>
                </c:pt>
                <c:pt idx="27">
                  <c:v>0.53588403374650961</c:v>
                </c:pt>
                <c:pt idx="28">
                  <c:v>0.55237263197558917</c:v>
                </c:pt>
                <c:pt idx="29">
                  <c:v>0.55769054052527822</c:v>
                </c:pt>
                <c:pt idx="30">
                  <c:v>0.55181492323268855</c:v>
                </c:pt>
                <c:pt idx="31">
                  <c:v>0.53510164363615842</c:v>
                </c:pt>
                <c:pt idx="32">
                  <c:v>0.50827194388023489</c:v>
                </c:pt>
                <c:pt idx="33">
                  <c:v>0.4723953175935065</c:v>
                </c:pt>
                <c:pt idx="34">
                  <c:v>0.4288533526306989</c:v>
                </c:pt>
                <c:pt idx="35">
                  <c:v>0.37929976778761948</c:v>
                </c:pt>
                <c:pt idx="36">
                  <c:v>0.32561283746180819</c:v>
                </c:pt>
                <c:pt idx="37">
                  <c:v>0.26983639823174282</c:v>
                </c:pt>
                <c:pt idx="38">
                  <c:v>0.21412466146319359</c:v>
                </c:pt>
                <c:pt idx="39">
                  <c:v>0.16067941386128054</c:v>
                </c:pt>
                <c:pt idx="40">
                  <c:v>0.11169292706325371</c:v>
                </c:pt>
                <c:pt idx="41">
                  <c:v>6.8981376813872161E-2</c:v>
                </c:pt>
                <c:pt idx="42">
                  <c:v>3.489047805471885E-2</c:v>
                </c:pt>
                <c:pt idx="43">
                  <c:v>1.1313729291925572E-2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4B-45F2-AA00-283BC1A9C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6992"/>
        <c:axId val="1506393936"/>
      </c:scatterChart>
      <c:valAx>
        <c:axId val="150640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Moment (x10^6 KN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936"/>
        <c:crosses val="autoZero"/>
        <c:crossBetween val="midCat"/>
      </c:valAx>
      <c:valAx>
        <c:axId val="150639393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699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IDR Envelope</a:t>
            </a:r>
          </a:p>
        </c:rich>
      </c:tx>
      <c:layout>
        <c:manualLayout>
          <c:xMode val="edge"/>
          <c:yMode val="edge"/>
          <c:x val="0.39327178189276379"/>
          <c:y val="1.20579966268768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1940944881889766"/>
          <c:h val="0.7958021883223777"/>
        </c:manualLayout>
      </c:layout>
      <c:scatterChart>
        <c:scatterStyle val="lineMarker"/>
        <c:varyColors val="0"/>
        <c:ser>
          <c:idx val="0"/>
          <c:order val="0"/>
          <c:tx>
            <c:v>Elastic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Building'!$AY$13:$AY$56</c:f>
              <c:numCache>
                <c:formatCode>0.000</c:formatCode>
                <c:ptCount val="44"/>
                <c:pt idx="0">
                  <c:v>0.22946511626556462</c:v>
                </c:pt>
                <c:pt idx="1">
                  <c:v>0.45720717908849862</c:v>
                </c:pt>
                <c:pt idx="2">
                  <c:v>0.62429962410701367</c:v>
                </c:pt>
                <c:pt idx="3">
                  <c:v>0.75367490236890644</c:v>
                </c:pt>
                <c:pt idx="4">
                  <c:v>0.85419558312147414</c:v>
                </c:pt>
                <c:pt idx="5">
                  <c:v>0.9231255396503395</c:v>
                </c:pt>
                <c:pt idx="6">
                  <c:v>0.97695439891299696</c:v>
                </c:pt>
                <c:pt idx="7">
                  <c:v>1.017322382831839</c:v>
                </c:pt>
                <c:pt idx="8">
                  <c:v>1.0506493527547094</c:v>
                </c:pt>
                <c:pt idx="9">
                  <c:v>1.0728778022954504</c:v>
                </c:pt>
                <c:pt idx="10">
                  <c:v>1.0900893475229245</c:v>
                </c:pt>
                <c:pt idx="11">
                  <c:v>1.1029997105947755</c:v>
                </c:pt>
                <c:pt idx="12">
                  <c:v>1.1121026525419446</c:v>
                </c:pt>
                <c:pt idx="13">
                  <c:v>1.1230789170228048</c:v>
                </c:pt>
                <c:pt idx="14">
                  <c:v>1.1306516209715152</c:v>
                </c:pt>
                <c:pt idx="15">
                  <c:v>1.13473522434906</c:v>
                </c:pt>
                <c:pt idx="16">
                  <c:v>1.1351141908200211</c:v>
                </c:pt>
                <c:pt idx="17">
                  <c:v>1.1424082698171953</c:v>
                </c:pt>
                <c:pt idx="18">
                  <c:v>1.1454871456417131</c:v>
                </c:pt>
                <c:pt idx="19">
                  <c:v>1.1386813971708321</c:v>
                </c:pt>
                <c:pt idx="20">
                  <c:v>1.1433571914133371</c:v>
                </c:pt>
                <c:pt idx="21">
                  <c:v>1.1378521919457341</c:v>
                </c:pt>
                <c:pt idx="22">
                  <c:v>1.1275689777956319</c:v>
                </c:pt>
                <c:pt idx="23">
                  <c:v>1.1284487813238566</c:v>
                </c:pt>
                <c:pt idx="24">
                  <c:v>1.1141480762680329</c:v>
                </c:pt>
                <c:pt idx="25">
                  <c:v>1.1110311861172475</c:v>
                </c:pt>
                <c:pt idx="26">
                  <c:v>1.0982742454135439</c:v>
                </c:pt>
                <c:pt idx="27">
                  <c:v>1.0863406728185772</c:v>
                </c:pt>
                <c:pt idx="28">
                  <c:v>1.0750834841600465</c:v>
                </c:pt>
                <c:pt idx="29">
                  <c:v>1.0642353238127471</c:v>
                </c:pt>
                <c:pt idx="30">
                  <c:v>1.0484721907445476</c:v>
                </c:pt>
                <c:pt idx="31">
                  <c:v>1.0372088258414816</c:v>
                </c:pt>
                <c:pt idx="32">
                  <c:v>1.0200385044648144</c:v>
                </c:pt>
                <c:pt idx="33">
                  <c:v>0.9966062386743656</c:v>
                </c:pt>
                <c:pt idx="34">
                  <c:v>0.98046255789277204</c:v>
                </c:pt>
                <c:pt idx="35">
                  <c:v>0.95228395595453796</c:v>
                </c:pt>
                <c:pt idx="36">
                  <c:v>0.92584964612250065</c:v>
                </c:pt>
                <c:pt idx="37">
                  <c:v>0.8916895511077727</c:v>
                </c:pt>
                <c:pt idx="38">
                  <c:v>0.85912738828278701</c:v>
                </c:pt>
                <c:pt idx="39">
                  <c:v>0.82868468098809678</c:v>
                </c:pt>
                <c:pt idx="40">
                  <c:v>0.79173556413969703</c:v>
                </c:pt>
                <c:pt idx="41">
                  <c:v>0.75414745964038143</c:v>
                </c:pt>
                <c:pt idx="42">
                  <c:v>0.72648634509413668</c:v>
                </c:pt>
                <c:pt idx="43">
                  <c:v>0.69021253440003427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15-49E8-9AF5-ED691E7894D8}"/>
            </c:ext>
          </c:extLst>
        </c:ser>
        <c:ser>
          <c:idx val="6"/>
          <c:order val="1"/>
          <c:tx>
            <c:v>Design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Building'!$BG$13:$BG$56</c:f>
              <c:numCache>
                <c:formatCode>0.000</c:formatCode>
                <c:ptCount val="44"/>
                <c:pt idx="0">
                  <c:v>0.18774418603546197</c:v>
                </c:pt>
                <c:pt idx="1">
                  <c:v>0.37407860107240798</c:v>
                </c:pt>
                <c:pt idx="2">
                  <c:v>0.5107906015421021</c:v>
                </c:pt>
                <c:pt idx="3">
                  <c:v>0.61664310193819627</c:v>
                </c:pt>
                <c:pt idx="4">
                  <c:v>0.69888729528120619</c:v>
                </c:pt>
                <c:pt idx="5">
                  <c:v>0.75528453244118687</c:v>
                </c:pt>
                <c:pt idx="6">
                  <c:v>0.79932632638336121</c:v>
                </c:pt>
                <c:pt idx="7">
                  <c:v>0.83235467686241371</c:v>
                </c:pt>
                <c:pt idx="8">
                  <c:v>0.85962219770839854</c:v>
                </c:pt>
                <c:pt idx="9">
                  <c:v>0.87780911096900482</c:v>
                </c:pt>
                <c:pt idx="10">
                  <c:v>0.89189128433693832</c:v>
                </c:pt>
                <c:pt idx="11">
                  <c:v>0.90245430866845278</c:v>
                </c:pt>
                <c:pt idx="12">
                  <c:v>0.90990217026159104</c:v>
                </c:pt>
                <c:pt idx="13">
                  <c:v>0.91888275029138589</c:v>
                </c:pt>
                <c:pt idx="14">
                  <c:v>0.9250785989766942</c:v>
                </c:pt>
                <c:pt idx="15">
                  <c:v>0.92841972901286729</c:v>
                </c:pt>
                <c:pt idx="16">
                  <c:v>0.92872979248910814</c:v>
                </c:pt>
                <c:pt idx="17">
                  <c:v>0.93469767530497805</c:v>
                </c:pt>
                <c:pt idx="18">
                  <c:v>0.93721675552503791</c:v>
                </c:pt>
                <c:pt idx="19">
                  <c:v>0.93164841586704439</c:v>
                </c:pt>
                <c:pt idx="20">
                  <c:v>0.93547406570182123</c:v>
                </c:pt>
                <c:pt idx="21">
                  <c:v>0.93096997522832792</c:v>
                </c:pt>
                <c:pt idx="22">
                  <c:v>0.92255643637824425</c:v>
                </c:pt>
                <c:pt idx="23">
                  <c:v>0.92327627562860992</c:v>
                </c:pt>
                <c:pt idx="24">
                  <c:v>0.91157569876475431</c:v>
                </c:pt>
                <c:pt idx="25">
                  <c:v>0.90902551591411163</c:v>
                </c:pt>
                <c:pt idx="26">
                  <c:v>0.89858801897471774</c:v>
                </c:pt>
                <c:pt idx="27">
                  <c:v>0.88882418685156317</c:v>
                </c:pt>
                <c:pt idx="28">
                  <c:v>0.87961375976731082</c:v>
                </c:pt>
                <c:pt idx="29">
                  <c:v>0.87073799221042947</c:v>
                </c:pt>
                <c:pt idx="30">
                  <c:v>0.85784088333644803</c:v>
                </c:pt>
                <c:pt idx="31">
                  <c:v>0.84862540296121225</c:v>
                </c:pt>
                <c:pt idx="32">
                  <c:v>0.83457695819848443</c:v>
                </c:pt>
                <c:pt idx="33">
                  <c:v>0.81540510436993552</c:v>
                </c:pt>
                <c:pt idx="34">
                  <c:v>0.80219663827590437</c:v>
                </c:pt>
                <c:pt idx="35">
                  <c:v>0.77914141850825835</c:v>
                </c:pt>
                <c:pt idx="36">
                  <c:v>0.75751334682750049</c:v>
                </c:pt>
                <c:pt idx="37">
                  <c:v>0.7295641781790867</c:v>
                </c:pt>
                <c:pt idx="38">
                  <c:v>0.70292240859500754</c:v>
                </c:pt>
                <c:pt idx="39">
                  <c:v>0.67801473899026099</c:v>
                </c:pt>
                <c:pt idx="40">
                  <c:v>0.64778364338702488</c:v>
                </c:pt>
                <c:pt idx="41">
                  <c:v>0.61702973970576658</c:v>
                </c:pt>
                <c:pt idx="42">
                  <c:v>0.59439791871338454</c:v>
                </c:pt>
                <c:pt idx="43">
                  <c:v>0.56471934632730081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15-49E8-9AF5-ED691E789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5904"/>
        <c:axId val="1506393392"/>
      </c:scatterChart>
      <c:valAx>
        <c:axId val="1506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392"/>
        <c:crosses val="autoZero"/>
        <c:crossBetween val="midCat"/>
      </c:valAx>
      <c:valAx>
        <c:axId val="150639339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590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Displacement </a:t>
            </a:r>
          </a:p>
        </c:rich>
      </c:tx>
      <c:layout>
        <c:manualLayout>
          <c:xMode val="edge"/>
          <c:yMode val="edge"/>
          <c:x val="0.33470398415671121"/>
          <c:y val="2.95248146659753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185337894436438"/>
          <c:y val="8.7528935799239246E-2"/>
          <c:w val="0.76877892982197327"/>
          <c:h val="0.78840046891486626"/>
        </c:manualLayout>
      </c:layout>
      <c:scatterChart>
        <c:scatterStyle val="lineMarker"/>
        <c:varyColors val="0"/>
        <c:ser>
          <c:idx val="1"/>
          <c:order val="0"/>
          <c:tx>
            <c:v>Elastic</c:v>
          </c:tx>
          <c:spPr>
            <a:ln w="28575" cap="rnd">
              <a:solidFill>
                <a:srgbClr val="00206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Building'!$AX$12:$AX$56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7.3428837204980679</c:v>
                </c:pt>
                <c:pt idx="2">
                  <c:v>21.971288336320729</c:v>
                </c:pt>
                <c:pt idx="3">
                  <c:v>41.944147585187409</c:v>
                </c:pt>
                <c:pt idx="4">
                  <c:v>66.047589160046073</c:v>
                </c:pt>
                <c:pt idx="5">
                  <c:v>93.349964305548767</c:v>
                </c:pt>
                <c:pt idx="6">
                  <c:v>122.83583281662762</c:v>
                </c:pt>
                <c:pt idx="7">
                  <c:v>154.00397946718351</c:v>
                </c:pt>
                <c:pt idx="8">
                  <c:v>186.4039319303885</c:v>
                </c:pt>
                <c:pt idx="9">
                  <c:v>219.78213920891156</c:v>
                </c:pt>
                <c:pt idx="10">
                  <c:v>253.7600388813218</c:v>
                </c:pt>
                <c:pt idx="11">
                  <c:v>288.14647999117443</c:v>
                </c:pt>
                <c:pt idx="12">
                  <c:v>322.77428862864178</c:v>
                </c:pt>
                <c:pt idx="13">
                  <c:v>357.49518703688943</c:v>
                </c:pt>
                <c:pt idx="14">
                  <c:v>392.34152040542506</c:v>
                </c:pt>
                <c:pt idx="15">
                  <c:v>427.19121877964051</c:v>
                </c:pt>
                <c:pt idx="16">
                  <c:v>461.92685659509613</c:v>
                </c:pt>
                <c:pt idx="17">
                  <c:v>496.43198668307906</c:v>
                </c:pt>
                <c:pt idx="18">
                  <c:v>530.92819471485518</c:v>
                </c:pt>
                <c:pt idx="19">
                  <c:v>565.29702610777554</c:v>
                </c:pt>
                <c:pt idx="20">
                  <c:v>599.24175406587369</c:v>
                </c:pt>
                <c:pt idx="21">
                  <c:v>633.14619349281884</c:v>
                </c:pt>
                <c:pt idx="22">
                  <c:v>666.70243901479728</c:v>
                </c:pt>
                <c:pt idx="23">
                  <c:v>699.76768933326559</c:v>
                </c:pt>
                <c:pt idx="24">
                  <c:v>732.71762116304251</c:v>
                </c:pt>
                <c:pt idx="25">
                  <c:v>765.05557699650672</c:v>
                </c:pt>
                <c:pt idx="26">
                  <c:v>797.15469504103771</c:v>
                </c:pt>
                <c:pt idx="27">
                  <c:v>828.68826723460529</c:v>
                </c:pt>
                <c:pt idx="28">
                  <c:v>859.67861548898475</c:v>
                </c:pt>
                <c:pt idx="29">
                  <c:v>890.14757262650858</c:v>
                </c:pt>
                <c:pt idx="30">
                  <c:v>920.11525726355501</c:v>
                </c:pt>
                <c:pt idx="31">
                  <c:v>949.42346317038152</c:v>
                </c:pt>
                <c:pt idx="32">
                  <c:v>978.26141519510293</c:v>
                </c:pt>
                <c:pt idx="33">
                  <c:v>1006.4610202620353</c:v>
                </c:pt>
                <c:pt idx="34">
                  <c:v>1033.8464622874317</c:v>
                </c:pt>
                <c:pt idx="35">
                  <c:v>1060.7633014601117</c:v>
                </c:pt>
                <c:pt idx="36">
                  <c:v>1086.8434581271454</c:v>
                </c:pt>
                <c:pt idx="37">
                  <c:v>1112.2395113888279</c:v>
                </c:pt>
                <c:pt idx="38">
                  <c:v>1136.7448717903399</c:v>
                </c:pt>
                <c:pt idx="39">
                  <c:v>1160.5000548066582</c:v>
                </c:pt>
                <c:pt idx="40">
                  <c:v>1183.6432381241577</c:v>
                </c:pt>
                <c:pt idx="41">
                  <c:v>1205.9613732102034</c:v>
                </c:pt>
                <c:pt idx="42">
                  <c:v>1227.4245878490462</c:v>
                </c:pt>
                <c:pt idx="43">
                  <c:v>1248.3632409099496</c:v>
                </c:pt>
                <c:pt idx="44">
                  <c:v>1268.4092803650881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4B-4940-9219-76D4ADF8422E}"/>
            </c:ext>
          </c:extLst>
        </c:ser>
        <c:ser>
          <c:idx val="0"/>
          <c:order val="1"/>
          <c:tx>
            <c:v>Design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Building'!$BF$12:$BF$56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6.0078139531347832</c:v>
                </c:pt>
                <c:pt idx="2">
                  <c:v>17.976508638807868</c:v>
                </c:pt>
                <c:pt idx="3">
                  <c:v>34.317938933335149</c:v>
                </c:pt>
                <c:pt idx="4">
                  <c:v>54.038936585492245</c:v>
                </c:pt>
                <c:pt idx="5">
                  <c:v>76.377243522721713</c:v>
                </c:pt>
                <c:pt idx="6">
                  <c:v>100.50204503178624</c:v>
                </c:pt>
                <c:pt idx="7">
                  <c:v>126.00325592769559</c:v>
                </c:pt>
                <c:pt idx="8">
                  <c:v>152.51230794304513</c:v>
                </c:pt>
                <c:pt idx="9">
                  <c:v>179.82175026183674</c:v>
                </c:pt>
                <c:pt idx="10">
                  <c:v>207.62184999380872</c:v>
                </c:pt>
                <c:pt idx="11">
                  <c:v>235.75621090186999</c:v>
                </c:pt>
                <c:pt idx="12">
                  <c:v>264.08805433252513</c:v>
                </c:pt>
                <c:pt idx="13">
                  <c:v>292.49606212109137</c:v>
                </c:pt>
                <c:pt idx="14">
                  <c:v>321.00669851352956</c:v>
                </c:pt>
                <c:pt idx="15">
                  <c:v>349.52008809243313</c:v>
                </c:pt>
                <c:pt idx="16">
                  <c:v>377.9401553959878</c:v>
                </c:pt>
                <c:pt idx="17">
                  <c:v>406.17162546797374</c:v>
                </c:pt>
                <c:pt idx="18">
                  <c:v>434.39579567579062</c:v>
                </c:pt>
                <c:pt idx="19">
                  <c:v>462.51574863363453</c:v>
                </c:pt>
                <c:pt idx="20">
                  <c:v>490.28870787207848</c:v>
                </c:pt>
                <c:pt idx="21">
                  <c:v>518.02870376685178</c:v>
                </c:pt>
                <c:pt idx="22">
                  <c:v>545.48381373937957</c:v>
                </c:pt>
                <c:pt idx="23">
                  <c:v>572.53720036358095</c:v>
                </c:pt>
                <c:pt idx="24">
                  <c:v>599.49623549703472</c:v>
                </c:pt>
                <c:pt idx="25">
                  <c:v>625.95456299714181</c:v>
                </c:pt>
                <c:pt idx="26">
                  <c:v>652.21747776084896</c:v>
                </c:pt>
                <c:pt idx="27">
                  <c:v>678.01767319194983</c:v>
                </c:pt>
                <c:pt idx="28">
                  <c:v>703.37341267280578</c:v>
                </c:pt>
                <c:pt idx="29">
                  <c:v>728.3025594216889</c:v>
                </c:pt>
                <c:pt idx="30">
                  <c:v>752.82157412472691</c:v>
                </c:pt>
                <c:pt idx="31">
                  <c:v>776.80101532122126</c:v>
                </c:pt>
                <c:pt idx="32">
                  <c:v>800.39570334144776</c:v>
                </c:pt>
                <c:pt idx="33">
                  <c:v>823.46810748711982</c:v>
                </c:pt>
                <c:pt idx="34">
                  <c:v>845.87437823517132</c:v>
                </c:pt>
                <c:pt idx="35">
                  <c:v>867.89724664918242</c:v>
                </c:pt>
                <c:pt idx="36">
                  <c:v>889.23555664948253</c:v>
                </c:pt>
                <c:pt idx="37">
                  <c:v>910.01414568176813</c:v>
                </c:pt>
                <c:pt idx="38">
                  <c:v>930.06398601027797</c:v>
                </c:pt>
                <c:pt idx="39">
                  <c:v>949.50004484181125</c:v>
                </c:pt>
                <c:pt idx="40">
                  <c:v>968.43537664703808</c:v>
                </c:pt>
                <c:pt idx="41">
                  <c:v>986.6956689901665</c:v>
                </c:pt>
                <c:pt idx="42">
                  <c:v>1004.2564809674014</c:v>
                </c:pt>
                <c:pt idx="43">
                  <c:v>1021.3881061990497</c:v>
                </c:pt>
                <c:pt idx="44">
                  <c:v>1037.7894112077993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4B-4940-9219-76D4ADF84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338912"/>
        <c:axId val="1453343264"/>
      </c:scatterChart>
      <c:valAx>
        <c:axId val="145333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43264"/>
        <c:crosses val="autoZero"/>
        <c:crossBetween val="midCat"/>
      </c:valAx>
      <c:valAx>
        <c:axId val="14533432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No. of Stories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38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513041333525166"/>
          <c:y val="0.31146821937923985"/>
          <c:w val="0.27274057219130432"/>
          <c:h val="0.17494461350895091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Story Shear Envelope</a:t>
            </a:r>
          </a:p>
        </c:rich>
      </c:tx>
      <c:layout>
        <c:manualLayout>
          <c:xMode val="edge"/>
          <c:yMode val="edge"/>
          <c:x val="0.30115834256669299"/>
          <c:y val="8.7084492882287491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0138888888888893"/>
          <c:h val="0.7958021883223777"/>
        </c:manualLayout>
      </c:layout>
      <c:scatterChart>
        <c:scatterStyle val="lineMarker"/>
        <c:varyColors val="0"/>
        <c:ser>
          <c:idx val="0"/>
          <c:order val="0"/>
          <c:tx>
            <c:v>Elastic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Building'!$AZ$13:$AZ$57</c:f>
              <c:numCache>
                <c:formatCode>0.000</c:formatCode>
                <c:ptCount val="45"/>
                <c:pt idx="0">
                  <c:v>74.899119656794852</c:v>
                </c:pt>
                <c:pt idx="1">
                  <c:v>74.787428016625299</c:v>
                </c:pt>
                <c:pt idx="2">
                  <c:v>74.466587696932123</c:v>
                </c:pt>
                <c:pt idx="3">
                  <c:v>73.878232623752083</c:v>
                </c:pt>
                <c:pt idx="4">
                  <c:v>72.999469983214112</c:v>
                </c:pt>
                <c:pt idx="5">
                  <c:v>71.837916321213811</c:v>
                </c:pt>
                <c:pt idx="6">
                  <c:v>70.428338680296193</c:v>
                </c:pt>
                <c:pt idx="7">
                  <c:v>68.827259369368889</c:v>
                </c:pt>
                <c:pt idx="8">
                  <c:v>67.1065641844597</c:v>
                </c:pt>
                <c:pt idx="9">
                  <c:v>65.345863710407642</c:v>
                </c:pt>
                <c:pt idx="10">
                  <c:v>63.624298001326707</c:v>
                </c:pt>
                <c:pt idx="11">
                  <c:v>62.011116902811395</c:v>
                </c:pt>
                <c:pt idx="12">
                  <c:v>60.557276613116045</c:v>
                </c:pt>
                <c:pt idx="13">
                  <c:v>59.289079512692531</c:v>
                </c:pt>
                <c:pt idx="14">
                  <c:v>58.205113215884943</c:v>
                </c:pt>
                <c:pt idx="15">
                  <c:v>57.27812057497912</c:v>
                </c:pt>
                <c:pt idx="16">
                  <c:v>56.460703937908484</c:v>
                </c:pt>
                <c:pt idx="17">
                  <c:v>55.694176759699324</c:v>
                </c:pt>
                <c:pt idx="18">
                  <c:v>54.91774842634576</c:v>
                </c:pt>
                <c:pt idx="19">
                  <c:v>54.078230456837105</c:v>
                </c:pt>
                <c:pt idx="20">
                  <c:v>53.13790855718176</c:v>
                </c:pt>
                <c:pt idx="21">
                  <c:v>52.078235748308636</c:v>
                </c:pt>
                <c:pt idx="22">
                  <c:v>50.90303671719419</c:v>
                </c:pt>
                <c:pt idx="23">
                  <c:v>49.637364326417469</c:v>
                </c:pt>
                <c:pt idx="24">
                  <c:v>48.322870386685551</c:v>
                </c:pt>
                <c:pt idx="25">
                  <c:v>47.012757845593129</c:v>
                </c:pt>
                <c:pt idx="26">
                  <c:v>45.761686315443946</c:v>
                </c:pt>
                <c:pt idx="27">
                  <c:v>44.616362694586826</c:v>
                </c:pt>
                <c:pt idx="28">
                  <c:v>43.604235970871827</c:v>
                </c:pt>
                <c:pt idx="29">
                  <c:v>42.725048191947728</c:v>
                </c:pt>
                <c:pt idx="30">
                  <c:v>41.946564997182847</c:v>
                </c:pt>
                <c:pt idx="31">
                  <c:v>41.206214313766999</c:v>
                </c:pt>
                <c:pt idx="32">
                  <c:v>40.416633157904705</c:v>
                </c:pt>
                <c:pt idx="33">
                  <c:v>39.476357771934687</c:v>
                </c:pt>
                <c:pt idx="34">
                  <c:v>38.280125551082691</c:v>
                </c:pt>
                <c:pt idx="35">
                  <c:v>36.727541332438854</c:v>
                </c:pt>
                <c:pt idx="36">
                  <c:v>34.732190405742948</c:v>
                </c:pt>
                <c:pt idx="37">
                  <c:v>32.224820826366141</c:v>
                </c:pt>
                <c:pt idx="38">
                  <c:v>29.157262351155627</c:v>
                </c:pt>
                <c:pt idx="39">
                  <c:v>25.501958788050349</c:v>
                </c:pt>
                <c:pt idx="40">
                  <c:v>21.454166994329334</c:v>
                </c:pt>
                <c:pt idx="41">
                  <c:v>16.613765495038951</c:v>
                </c:pt>
                <c:pt idx="42">
                  <c:v>11.207366168614803</c:v>
                </c:pt>
                <c:pt idx="43">
                  <c:v>5.2626857609628086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0E4-4EE4-AB0B-089E9EB4AFEB}"/>
            </c:ext>
          </c:extLst>
        </c:ser>
        <c:ser>
          <c:idx val="6"/>
          <c:order val="1"/>
          <c:tx>
            <c:v>Combined 3 Modes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Building'!$BC$13:$BC$57</c:f>
              <c:numCache>
                <c:formatCode>0.000</c:formatCode>
                <c:ptCount val="45"/>
                <c:pt idx="0">
                  <c:v>13.618021755780882</c:v>
                </c:pt>
                <c:pt idx="1">
                  <c:v>13.597714184840964</c:v>
                </c:pt>
                <c:pt idx="2">
                  <c:v>13.539379581260386</c:v>
                </c:pt>
                <c:pt idx="3">
                  <c:v>13.432405931591289</c:v>
                </c:pt>
                <c:pt idx="4">
                  <c:v>13.272630906038929</c:v>
                </c:pt>
                <c:pt idx="5">
                  <c:v>13.061439331129783</c:v>
                </c:pt>
                <c:pt idx="6">
                  <c:v>12.805152487326581</c:v>
                </c:pt>
                <c:pt idx="7">
                  <c:v>12.51404715806707</c:v>
                </c:pt>
                <c:pt idx="8">
                  <c:v>12.201193488083582</c:v>
                </c:pt>
                <c:pt idx="9">
                  <c:v>11.881066129165026</c:v>
                </c:pt>
                <c:pt idx="10">
                  <c:v>11.568054182059401</c:v>
                </c:pt>
                <c:pt idx="11">
                  <c:v>11.27474852778389</c:v>
                </c:pt>
                <c:pt idx="12">
                  <c:v>11.010413929657462</c:v>
                </c:pt>
                <c:pt idx="13">
                  <c:v>10.779832638671369</c:v>
                </c:pt>
                <c:pt idx="14">
                  <c:v>10.582747857433626</c:v>
                </c:pt>
                <c:pt idx="15">
                  <c:v>10.414203740905295</c:v>
                </c:pt>
                <c:pt idx="16">
                  <c:v>10.265582534165178</c:v>
                </c:pt>
                <c:pt idx="17">
                  <c:v>10.126213956308968</c:v>
                </c:pt>
                <c:pt idx="18">
                  <c:v>9.9850451684265025</c:v>
                </c:pt>
                <c:pt idx="19">
                  <c:v>9.8324055376067463</c:v>
                </c:pt>
                <c:pt idx="20">
                  <c:v>9.661437919487593</c:v>
                </c:pt>
                <c:pt idx="21">
                  <c:v>9.4687701360561149</c:v>
                </c:pt>
                <c:pt idx="22">
                  <c:v>9.2550975849443979</c:v>
                </c:pt>
                <c:pt idx="23">
                  <c:v>9.0249753320759041</c:v>
                </c:pt>
                <c:pt idx="24">
                  <c:v>8.7859764339428281</c:v>
                </c:pt>
                <c:pt idx="25">
                  <c:v>8.5477741537442053</c:v>
                </c:pt>
                <c:pt idx="26">
                  <c:v>8.3203066028079906</c:v>
                </c:pt>
                <c:pt idx="27">
                  <c:v>8.1120659444703325</c:v>
                </c:pt>
                <c:pt idx="28">
                  <c:v>7.9280429037948776</c:v>
                </c:pt>
                <c:pt idx="29">
                  <c:v>7.7681905803541325</c:v>
                </c:pt>
                <c:pt idx="30">
                  <c:v>7.6266481813059723</c:v>
                </c:pt>
                <c:pt idx="31">
                  <c:v>7.4920389661394546</c:v>
                </c:pt>
                <c:pt idx="32">
                  <c:v>7.3484787559826739</c:v>
                </c:pt>
                <c:pt idx="33">
                  <c:v>7.1775195948972161</c:v>
                </c:pt>
                <c:pt idx="34">
                  <c:v>6.9600228274695803</c:v>
                </c:pt>
                <c:pt idx="35">
                  <c:v>6.6777347877161555</c:v>
                </c:pt>
                <c:pt idx="36">
                  <c:v>6.3149437101350818</c:v>
                </c:pt>
                <c:pt idx="37">
                  <c:v>5.8590583320665708</c:v>
                </c:pt>
                <c:pt idx="38">
                  <c:v>5.3013204274828416</c:v>
                </c:pt>
                <c:pt idx="39">
                  <c:v>4.6367197796455182</c:v>
                </c:pt>
                <c:pt idx="40">
                  <c:v>3.9007576353326061</c:v>
                </c:pt>
                <c:pt idx="41">
                  <c:v>3.0206846354616275</c:v>
                </c:pt>
                <c:pt idx="42">
                  <c:v>2.0377029397481459</c:v>
                </c:pt>
                <c:pt idx="43">
                  <c:v>0.95685195653869248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E4-4EE4-AB0B-089E9EB4A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3184"/>
        <c:axId val="1506403728"/>
      </c:scatterChart>
      <c:valAx>
        <c:axId val="150640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Story Shear (x10^6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728"/>
        <c:crosses val="autoZero"/>
        <c:crossBetween val="midCat"/>
      </c:valAx>
      <c:valAx>
        <c:axId val="15064037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18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Overturning Moment </a:t>
            </a:r>
          </a:p>
        </c:rich>
      </c:tx>
      <c:layout>
        <c:manualLayout>
          <c:xMode val="edge"/>
          <c:yMode val="edge"/>
          <c:x val="0.27140242626583472"/>
          <c:y val="1.32383700918742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79238407699037616"/>
          <c:h val="0.7958021883223777"/>
        </c:manualLayout>
      </c:layout>
      <c:scatterChart>
        <c:scatterStyle val="lineMarker"/>
        <c:varyColors val="0"/>
        <c:ser>
          <c:idx val="1"/>
          <c:order val="0"/>
          <c:tx>
            <c:v>Combined 3 Modes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'44-story Example Building'!$BA$13:$BA$57</c:f>
              <c:numCache>
                <c:formatCode>0.000</c:formatCode>
                <c:ptCount val="45"/>
                <c:pt idx="0">
                  <c:v>5.8020776348699226</c:v>
                </c:pt>
                <c:pt idx="1">
                  <c:v>5.6041986676638134</c:v>
                </c:pt>
                <c:pt idx="2">
                  <c:v>5.4094903060974326</c:v>
                </c:pt>
                <c:pt idx="3">
                  <c:v>5.2183612721694619</c:v>
                </c:pt>
                <c:pt idx="4">
                  <c:v>5.0311830646849911</c:v>
                </c:pt>
                <c:pt idx="5">
                  <c:v>4.8482371343500512</c:v>
                </c:pt>
                <c:pt idx="6">
                  <c:v>4.6696812760529447</c:v>
                </c:pt>
                <c:pt idx="7">
                  <c:v>4.4955327181918703</c:v>
                </c:pt>
                <c:pt idx="8">
                  <c:v>4.3256724961228707</c:v>
                </c:pt>
                <c:pt idx="9">
                  <c:v>4.1598657468007936</c:v>
                </c:pt>
                <c:pt idx="10">
                  <c:v>3.9977956425951038</c:v>
                </c:pt>
                <c:pt idx="11">
                  <c:v>3.8391039065467276</c:v>
                </c:pt>
                <c:pt idx="12">
                  <c:v>3.6834345757837967</c:v>
                </c:pt>
                <c:pt idx="13">
                  <c:v>3.5304741330126146</c:v>
                </c:pt>
                <c:pt idx="14">
                  <c:v>3.3799828370152167</c:v>
                </c:pt>
                <c:pt idx="15">
                  <c:v>3.2318142883126351</c:v>
                </c:pt>
                <c:pt idx="16">
                  <c:v>3.0859188959001926</c:v>
                </c:pt>
                <c:pt idx="17">
                  <c:v>2.9423318032957915</c:v>
                </c:pt>
                <c:pt idx="18">
                  <c:v>2.8011467995971993</c:v>
                </c:pt>
                <c:pt idx="19">
                  <c:v>2.6624818011145179</c:v>
                </c:pt>
                <c:pt idx="20">
                  <c:v>2.5264363231773563</c:v>
                </c:pt>
                <c:pt idx="21">
                  <c:v>2.3930480756869614</c:v>
                </c:pt>
                <c:pt idx="22">
                  <c:v>2.2622605128654327</c:v>
                </c:pt>
                <c:pt idx="23">
                  <c:v>2.1338988489569681</c:v>
                </c:pt>
                <c:pt idx="24">
                  <c:v>2.0076645871778549</c:v>
                </c:pt>
                <c:pt idx="25">
                  <c:v>1.8831528884909328</c:v>
                </c:pt>
                <c:pt idx="26">
                  <c:v>1.7598840939206981</c:v>
                </c:pt>
                <c:pt idx="27">
                  <c:v>1.6373572565619197</c:v>
                </c:pt>
                <c:pt idx="28">
                  <c:v>1.515110877738068</c:v>
                </c:pt>
                <c:pt idx="29">
                  <c:v>1.3927894101167821</c:v>
                </c:pt>
                <c:pt idx="30">
                  <c:v>1.2702066109286327</c:v>
                </c:pt>
                <c:pt idx="31">
                  <c:v>1.1474004704567955</c:v>
                </c:pt>
                <c:pt idx="32">
                  <c:v>1.0246709426942222</c:v>
                </c:pt>
                <c:pt idx="33">
                  <c:v>0.90260548435348242</c:v>
                </c:pt>
                <c:pt idx="34">
                  <c:v>0.78208120467841402</c:v>
                </c:pt>
                <c:pt idx="35">
                  <c:v>0.66425243004096113</c:v>
                </c:pt>
                <c:pt idx="36">
                  <c:v>0.55052531455772669</c:v>
                </c:pt>
                <c:pt idx="37">
                  <c:v>0.44251426414893047</c:v>
                </c:pt>
                <c:pt idx="38">
                  <c:v>0.34199559839955956</c:v>
                </c:pt>
                <c:pt idx="39">
                  <c:v>0.25085094079507225</c:v>
                </c:pt>
                <c:pt idx="40">
                  <c:v>0.17101274433559918</c:v>
                </c:pt>
                <c:pt idx="41">
                  <c:v>0.10378238592453114</c:v>
                </c:pt>
                <c:pt idx="42">
                  <c:v>5.1682694896784426E-2</c:v>
                </c:pt>
                <c:pt idx="43">
                  <c:v>1.6518820599869446E-2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1E-484A-8A7C-43AC96F71088}"/>
            </c:ext>
          </c:extLst>
        </c:ser>
        <c:ser>
          <c:idx val="0"/>
          <c:order val="1"/>
          <c:tx>
            <c:v>Combined 3 Modes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Building'!$BD$13:$BD$57</c:f>
              <c:numCache>
                <c:formatCode>0.000</c:formatCode>
                <c:ptCount val="45"/>
                <c:pt idx="0">
                  <c:v>1.0549232063399858</c:v>
                </c:pt>
                <c:pt idx="1">
                  <c:v>1.0189452123025116</c:v>
                </c:pt>
                <c:pt idx="2">
                  <c:v>0.98354369201771508</c:v>
                </c:pt>
                <c:pt idx="3">
                  <c:v>0.94879295857626578</c:v>
                </c:pt>
                <c:pt idx="4">
                  <c:v>0.91476055721545291</c:v>
                </c:pt>
                <c:pt idx="5">
                  <c:v>0.8814976607909184</c:v>
                </c:pt>
                <c:pt idx="6">
                  <c:v>0.84903295928235356</c:v>
                </c:pt>
                <c:pt idx="7">
                  <c:v>0.81736958512579461</c:v>
                </c:pt>
                <c:pt idx="8">
                  <c:v>0.78648590838597654</c:v>
                </c:pt>
                <c:pt idx="9">
                  <c:v>0.75633922669105336</c:v>
                </c:pt>
                <c:pt idx="10">
                  <c:v>0.72687193501729164</c:v>
                </c:pt>
                <c:pt idx="11">
                  <c:v>0.69801889209940504</c:v>
                </c:pt>
                <c:pt idx="12">
                  <c:v>0.66971537741523579</c:v>
                </c:pt>
                <c:pt idx="13">
                  <c:v>0.64190438782047543</c:v>
                </c:pt>
                <c:pt idx="14">
                  <c:v>0.6145423340027667</c:v>
                </c:pt>
                <c:pt idx="15">
                  <c:v>0.58760259787502456</c:v>
                </c:pt>
                <c:pt idx="16">
                  <c:v>0.56107616289094409</c:v>
                </c:pt>
                <c:pt idx="17">
                  <c:v>0.53496941878105297</c:v>
                </c:pt>
                <c:pt idx="18">
                  <c:v>0.5092994181085817</c:v>
                </c:pt>
                <c:pt idx="19">
                  <c:v>0.48408760020263963</c:v>
                </c:pt>
                <c:pt idx="20">
                  <c:v>0.45935205875951934</c:v>
                </c:pt>
                <c:pt idx="21">
                  <c:v>0.43509965012490209</c:v>
                </c:pt>
                <c:pt idx="22">
                  <c:v>0.41132009324826052</c:v>
                </c:pt>
                <c:pt idx="23">
                  <c:v>0.38798160890126693</c:v>
                </c:pt>
                <c:pt idx="24">
                  <c:v>0.36502992494142816</c:v>
                </c:pt>
                <c:pt idx="25">
                  <c:v>0.34239143427107871</c:v>
                </c:pt>
                <c:pt idx="26">
                  <c:v>0.31997892616739965</c:v>
                </c:pt>
                <c:pt idx="27">
                  <c:v>0.29770131937489447</c:v>
                </c:pt>
                <c:pt idx="28">
                  <c:v>0.27547470504328508</c:v>
                </c:pt>
                <c:pt idx="29">
                  <c:v>0.2532344382030513</c:v>
                </c:pt>
                <c:pt idx="30">
                  <c:v>0.23094665653247867</c:v>
                </c:pt>
                <c:pt idx="31">
                  <c:v>0.20861826735578101</c:v>
                </c:pt>
                <c:pt idx="32">
                  <c:v>0.18630380776258584</c:v>
                </c:pt>
                <c:pt idx="33">
                  <c:v>0.16411008806426952</c:v>
                </c:pt>
                <c:pt idx="34">
                  <c:v>0.14219658266880256</c:v>
                </c:pt>
                <c:pt idx="35">
                  <c:v>0.12077316909835657</c:v>
                </c:pt>
                <c:pt idx="36">
                  <c:v>0.10009551173776848</c:v>
                </c:pt>
                <c:pt idx="37">
                  <c:v>8.0457138936169181E-2</c:v>
                </c:pt>
                <c:pt idx="38">
                  <c:v>6.2181017890829013E-2</c:v>
                </c:pt>
                <c:pt idx="39">
                  <c:v>4.5609261962740406E-2</c:v>
                </c:pt>
                <c:pt idx="40">
                  <c:v>3.1093226242836215E-2</c:v>
                </c:pt>
                <c:pt idx="41">
                  <c:v>1.8869524713551116E-2</c:v>
                </c:pt>
                <c:pt idx="42">
                  <c:v>9.396853617597168E-3</c:v>
                </c:pt>
                <c:pt idx="43">
                  <c:v>3.0034219272489903E-3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1E-484A-8A7C-43AC96F7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6992"/>
        <c:axId val="1506393936"/>
      </c:scatterChart>
      <c:valAx>
        <c:axId val="150640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Moment (x10^6 KN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936"/>
        <c:crosses val="autoZero"/>
        <c:crossBetween val="midCat"/>
      </c:valAx>
      <c:valAx>
        <c:axId val="150639393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699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IDR Envelope</a:t>
            </a:r>
          </a:p>
        </c:rich>
      </c:tx>
      <c:layout>
        <c:manualLayout>
          <c:xMode val="edge"/>
          <c:yMode val="edge"/>
          <c:x val="0.39327178189276379"/>
          <c:y val="1.20579966268768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1940944881889766"/>
          <c:h val="0.7958021883223777"/>
        </c:manualLayout>
      </c:layout>
      <c:scatterChart>
        <c:scatterStyle val="lineMarker"/>
        <c:varyColors val="0"/>
        <c:ser>
          <c:idx val="6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Building'!$AY$13:$AY$56</c:f>
              <c:numCache>
                <c:formatCode>0.000</c:formatCode>
                <c:ptCount val="44"/>
                <c:pt idx="0">
                  <c:v>0.22946511626556462</c:v>
                </c:pt>
                <c:pt idx="1">
                  <c:v>0.45720717908849862</c:v>
                </c:pt>
                <c:pt idx="2">
                  <c:v>0.62429962410701367</c:v>
                </c:pt>
                <c:pt idx="3">
                  <c:v>0.75367490236890644</c:v>
                </c:pt>
                <c:pt idx="4">
                  <c:v>0.85419558312147414</c:v>
                </c:pt>
                <c:pt idx="5">
                  <c:v>0.9231255396503395</c:v>
                </c:pt>
                <c:pt idx="6">
                  <c:v>0.97695439891299696</c:v>
                </c:pt>
                <c:pt idx="7">
                  <c:v>1.017322382831839</c:v>
                </c:pt>
                <c:pt idx="8">
                  <c:v>1.0506493527547094</c:v>
                </c:pt>
                <c:pt idx="9">
                  <c:v>1.0728778022954504</c:v>
                </c:pt>
                <c:pt idx="10">
                  <c:v>1.0900893475229245</c:v>
                </c:pt>
                <c:pt idx="11">
                  <c:v>1.1029997105947755</c:v>
                </c:pt>
                <c:pt idx="12">
                  <c:v>1.1121026525419446</c:v>
                </c:pt>
                <c:pt idx="13">
                  <c:v>1.1230789170228048</c:v>
                </c:pt>
                <c:pt idx="14">
                  <c:v>1.1306516209715152</c:v>
                </c:pt>
                <c:pt idx="15">
                  <c:v>1.13473522434906</c:v>
                </c:pt>
                <c:pt idx="16">
                  <c:v>1.1351141908200211</c:v>
                </c:pt>
                <c:pt idx="17">
                  <c:v>1.1424082698171953</c:v>
                </c:pt>
                <c:pt idx="18">
                  <c:v>1.1454871456417131</c:v>
                </c:pt>
                <c:pt idx="19">
                  <c:v>1.1386813971708321</c:v>
                </c:pt>
                <c:pt idx="20">
                  <c:v>1.1433571914133371</c:v>
                </c:pt>
                <c:pt idx="21">
                  <c:v>1.1378521919457341</c:v>
                </c:pt>
                <c:pt idx="22">
                  <c:v>1.1275689777956319</c:v>
                </c:pt>
                <c:pt idx="23">
                  <c:v>1.1284487813238566</c:v>
                </c:pt>
                <c:pt idx="24">
                  <c:v>1.1141480762680329</c:v>
                </c:pt>
                <c:pt idx="25">
                  <c:v>1.1110311861172475</c:v>
                </c:pt>
                <c:pt idx="26">
                  <c:v>1.0982742454135439</c:v>
                </c:pt>
                <c:pt idx="27">
                  <c:v>1.0863406728185772</c:v>
                </c:pt>
                <c:pt idx="28">
                  <c:v>1.0750834841600465</c:v>
                </c:pt>
                <c:pt idx="29">
                  <c:v>1.0642353238127471</c:v>
                </c:pt>
                <c:pt idx="30">
                  <c:v>1.0484721907445476</c:v>
                </c:pt>
                <c:pt idx="31">
                  <c:v>1.0372088258414816</c:v>
                </c:pt>
                <c:pt idx="32">
                  <c:v>1.0200385044648144</c:v>
                </c:pt>
                <c:pt idx="33">
                  <c:v>0.9966062386743656</c:v>
                </c:pt>
                <c:pt idx="34">
                  <c:v>0.98046255789277204</c:v>
                </c:pt>
                <c:pt idx="35">
                  <c:v>0.95228395595453796</c:v>
                </c:pt>
                <c:pt idx="36">
                  <c:v>0.92584964612250065</c:v>
                </c:pt>
                <c:pt idx="37">
                  <c:v>0.8916895511077727</c:v>
                </c:pt>
                <c:pt idx="38">
                  <c:v>0.85912738828278701</c:v>
                </c:pt>
                <c:pt idx="39">
                  <c:v>0.82868468098809678</c:v>
                </c:pt>
                <c:pt idx="40">
                  <c:v>0.79173556413969703</c:v>
                </c:pt>
                <c:pt idx="41">
                  <c:v>0.75414745964038143</c:v>
                </c:pt>
                <c:pt idx="42">
                  <c:v>0.72648634509413668</c:v>
                </c:pt>
                <c:pt idx="43">
                  <c:v>0.69021253440003427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A97-48E0-A3C5-A8B233DCF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5904"/>
        <c:axId val="1506393392"/>
      </c:scatterChart>
      <c:valAx>
        <c:axId val="1506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392"/>
        <c:crosses val="autoZero"/>
        <c:crossBetween val="midCat"/>
      </c:valAx>
      <c:valAx>
        <c:axId val="150639339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590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Story Shear Envelope</a:t>
            </a:r>
          </a:p>
        </c:rich>
      </c:tx>
      <c:layout>
        <c:manualLayout>
          <c:xMode val="edge"/>
          <c:yMode val="edge"/>
          <c:x val="0.30115834256669299"/>
          <c:y val="8.7084492882287491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0138888888888893"/>
          <c:h val="0.7958021883223777"/>
        </c:manualLayout>
      </c:layout>
      <c:scatterChart>
        <c:scatterStyle val="lineMarker"/>
        <c:varyColors val="0"/>
        <c:ser>
          <c:idx val="0"/>
          <c:order val="0"/>
          <c:tx>
            <c:v>Elastic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Building'!$AZ$13:$AZ$57</c:f>
              <c:numCache>
                <c:formatCode>0.000</c:formatCode>
                <c:ptCount val="45"/>
                <c:pt idx="0">
                  <c:v>74.899119656794852</c:v>
                </c:pt>
                <c:pt idx="1">
                  <c:v>74.787428016625299</c:v>
                </c:pt>
                <c:pt idx="2">
                  <c:v>74.466587696932123</c:v>
                </c:pt>
                <c:pt idx="3">
                  <c:v>73.878232623752083</c:v>
                </c:pt>
                <c:pt idx="4">
                  <c:v>72.999469983214112</c:v>
                </c:pt>
                <c:pt idx="5">
                  <c:v>71.837916321213811</c:v>
                </c:pt>
                <c:pt idx="6">
                  <c:v>70.428338680296193</c:v>
                </c:pt>
                <c:pt idx="7">
                  <c:v>68.827259369368889</c:v>
                </c:pt>
                <c:pt idx="8">
                  <c:v>67.1065641844597</c:v>
                </c:pt>
                <c:pt idx="9">
                  <c:v>65.345863710407642</c:v>
                </c:pt>
                <c:pt idx="10">
                  <c:v>63.624298001326707</c:v>
                </c:pt>
                <c:pt idx="11">
                  <c:v>62.011116902811395</c:v>
                </c:pt>
                <c:pt idx="12">
                  <c:v>60.557276613116045</c:v>
                </c:pt>
                <c:pt idx="13">
                  <c:v>59.289079512692531</c:v>
                </c:pt>
                <c:pt idx="14">
                  <c:v>58.205113215884943</c:v>
                </c:pt>
                <c:pt idx="15">
                  <c:v>57.27812057497912</c:v>
                </c:pt>
                <c:pt idx="16">
                  <c:v>56.460703937908484</c:v>
                </c:pt>
                <c:pt idx="17">
                  <c:v>55.694176759699324</c:v>
                </c:pt>
                <c:pt idx="18">
                  <c:v>54.91774842634576</c:v>
                </c:pt>
                <c:pt idx="19">
                  <c:v>54.078230456837105</c:v>
                </c:pt>
                <c:pt idx="20">
                  <c:v>53.13790855718176</c:v>
                </c:pt>
                <c:pt idx="21">
                  <c:v>52.078235748308636</c:v>
                </c:pt>
                <c:pt idx="22">
                  <c:v>50.90303671719419</c:v>
                </c:pt>
                <c:pt idx="23">
                  <c:v>49.637364326417469</c:v>
                </c:pt>
                <c:pt idx="24">
                  <c:v>48.322870386685551</c:v>
                </c:pt>
                <c:pt idx="25">
                  <c:v>47.012757845593129</c:v>
                </c:pt>
                <c:pt idx="26">
                  <c:v>45.761686315443946</c:v>
                </c:pt>
                <c:pt idx="27">
                  <c:v>44.616362694586826</c:v>
                </c:pt>
                <c:pt idx="28">
                  <c:v>43.604235970871827</c:v>
                </c:pt>
                <c:pt idx="29">
                  <c:v>42.725048191947728</c:v>
                </c:pt>
                <c:pt idx="30">
                  <c:v>41.946564997182847</c:v>
                </c:pt>
                <c:pt idx="31">
                  <c:v>41.206214313766999</c:v>
                </c:pt>
                <c:pt idx="32">
                  <c:v>40.416633157904705</c:v>
                </c:pt>
                <c:pt idx="33">
                  <c:v>39.476357771934687</c:v>
                </c:pt>
                <c:pt idx="34">
                  <c:v>38.280125551082691</c:v>
                </c:pt>
                <c:pt idx="35">
                  <c:v>36.727541332438854</c:v>
                </c:pt>
                <c:pt idx="36">
                  <c:v>34.732190405742948</c:v>
                </c:pt>
                <c:pt idx="37">
                  <c:v>32.224820826366141</c:v>
                </c:pt>
                <c:pt idx="38">
                  <c:v>29.157262351155627</c:v>
                </c:pt>
                <c:pt idx="39">
                  <c:v>25.501958788050349</c:v>
                </c:pt>
                <c:pt idx="40">
                  <c:v>21.454166994329334</c:v>
                </c:pt>
                <c:pt idx="41">
                  <c:v>16.613765495038951</c:v>
                </c:pt>
                <c:pt idx="42">
                  <c:v>11.207366168614803</c:v>
                </c:pt>
                <c:pt idx="43">
                  <c:v>5.2626857609628086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96-4B82-9C82-EDE98F0A28BF}"/>
            </c:ext>
          </c:extLst>
        </c:ser>
        <c:ser>
          <c:idx val="6"/>
          <c:order val="1"/>
          <c:tx>
            <c:v>Design (without overstrength)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Building'!$BC$13:$BC$57</c:f>
              <c:numCache>
                <c:formatCode>0.000</c:formatCode>
                <c:ptCount val="45"/>
                <c:pt idx="0">
                  <c:v>13.618021755780882</c:v>
                </c:pt>
                <c:pt idx="1">
                  <c:v>13.597714184840964</c:v>
                </c:pt>
                <c:pt idx="2">
                  <c:v>13.539379581260386</c:v>
                </c:pt>
                <c:pt idx="3">
                  <c:v>13.432405931591289</c:v>
                </c:pt>
                <c:pt idx="4">
                  <c:v>13.272630906038929</c:v>
                </c:pt>
                <c:pt idx="5">
                  <c:v>13.061439331129783</c:v>
                </c:pt>
                <c:pt idx="6">
                  <c:v>12.805152487326581</c:v>
                </c:pt>
                <c:pt idx="7">
                  <c:v>12.51404715806707</c:v>
                </c:pt>
                <c:pt idx="8">
                  <c:v>12.201193488083582</c:v>
                </c:pt>
                <c:pt idx="9">
                  <c:v>11.881066129165026</c:v>
                </c:pt>
                <c:pt idx="10">
                  <c:v>11.568054182059401</c:v>
                </c:pt>
                <c:pt idx="11">
                  <c:v>11.27474852778389</c:v>
                </c:pt>
                <c:pt idx="12">
                  <c:v>11.010413929657462</c:v>
                </c:pt>
                <c:pt idx="13">
                  <c:v>10.779832638671369</c:v>
                </c:pt>
                <c:pt idx="14">
                  <c:v>10.582747857433626</c:v>
                </c:pt>
                <c:pt idx="15">
                  <c:v>10.414203740905295</c:v>
                </c:pt>
                <c:pt idx="16">
                  <c:v>10.265582534165178</c:v>
                </c:pt>
                <c:pt idx="17">
                  <c:v>10.126213956308968</c:v>
                </c:pt>
                <c:pt idx="18">
                  <c:v>9.9850451684265025</c:v>
                </c:pt>
                <c:pt idx="19">
                  <c:v>9.8324055376067463</c:v>
                </c:pt>
                <c:pt idx="20">
                  <c:v>9.661437919487593</c:v>
                </c:pt>
                <c:pt idx="21">
                  <c:v>9.4687701360561149</c:v>
                </c:pt>
                <c:pt idx="22">
                  <c:v>9.2550975849443979</c:v>
                </c:pt>
                <c:pt idx="23">
                  <c:v>9.0249753320759041</c:v>
                </c:pt>
                <c:pt idx="24">
                  <c:v>8.7859764339428281</c:v>
                </c:pt>
                <c:pt idx="25">
                  <c:v>8.5477741537442053</c:v>
                </c:pt>
                <c:pt idx="26">
                  <c:v>8.3203066028079906</c:v>
                </c:pt>
                <c:pt idx="27">
                  <c:v>8.1120659444703325</c:v>
                </c:pt>
                <c:pt idx="28">
                  <c:v>7.9280429037948776</c:v>
                </c:pt>
                <c:pt idx="29">
                  <c:v>7.7681905803541325</c:v>
                </c:pt>
                <c:pt idx="30">
                  <c:v>7.6266481813059723</c:v>
                </c:pt>
                <c:pt idx="31">
                  <c:v>7.4920389661394546</c:v>
                </c:pt>
                <c:pt idx="32">
                  <c:v>7.3484787559826739</c:v>
                </c:pt>
                <c:pt idx="33">
                  <c:v>7.1775195948972161</c:v>
                </c:pt>
                <c:pt idx="34">
                  <c:v>6.9600228274695803</c:v>
                </c:pt>
                <c:pt idx="35">
                  <c:v>6.6777347877161555</c:v>
                </c:pt>
                <c:pt idx="36">
                  <c:v>6.3149437101350818</c:v>
                </c:pt>
                <c:pt idx="37">
                  <c:v>5.8590583320665708</c:v>
                </c:pt>
                <c:pt idx="38">
                  <c:v>5.3013204274828416</c:v>
                </c:pt>
                <c:pt idx="39">
                  <c:v>4.6367197796455182</c:v>
                </c:pt>
                <c:pt idx="40">
                  <c:v>3.9007576353326061</c:v>
                </c:pt>
                <c:pt idx="41">
                  <c:v>3.0206846354616275</c:v>
                </c:pt>
                <c:pt idx="42">
                  <c:v>2.0377029397481459</c:v>
                </c:pt>
                <c:pt idx="43">
                  <c:v>0.95685195653869248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96-4B82-9C82-EDE98F0A28BF}"/>
            </c:ext>
          </c:extLst>
        </c:ser>
        <c:ser>
          <c:idx val="1"/>
          <c:order val="2"/>
          <c:tx>
            <c:v>Design (with overstrength)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'44-story Example Building'!$BI$13:$BI$57</c:f>
              <c:numCache>
                <c:formatCode>0.000</c:formatCode>
                <c:ptCount val="45"/>
                <c:pt idx="0">
                  <c:v>34.045054389452204</c:v>
                </c:pt>
                <c:pt idx="1">
                  <c:v>33.994285462102411</c:v>
                </c:pt>
                <c:pt idx="2">
                  <c:v>33.848448953150971</c:v>
                </c:pt>
                <c:pt idx="3">
                  <c:v>33.581014828978219</c:v>
                </c:pt>
                <c:pt idx="4">
                  <c:v>33.181577265097324</c:v>
                </c:pt>
                <c:pt idx="5">
                  <c:v>32.653598327824461</c:v>
                </c:pt>
                <c:pt idx="6">
                  <c:v>32.012881218316451</c:v>
                </c:pt>
                <c:pt idx="7">
                  <c:v>31.285117895167676</c:v>
                </c:pt>
                <c:pt idx="8">
                  <c:v>30.502983720208952</c:v>
                </c:pt>
                <c:pt idx="9">
                  <c:v>29.702665322912562</c:v>
                </c:pt>
                <c:pt idx="10">
                  <c:v>28.9201354551485</c:v>
                </c:pt>
                <c:pt idx="11">
                  <c:v>28.186871319459726</c:v>
                </c:pt>
                <c:pt idx="12">
                  <c:v>27.526034824143661</c:v>
                </c:pt>
                <c:pt idx="13">
                  <c:v>26.949581596678424</c:v>
                </c:pt>
                <c:pt idx="14">
                  <c:v>26.456869643584067</c:v>
                </c:pt>
                <c:pt idx="15">
                  <c:v>26.035509352263237</c:v>
                </c:pt>
                <c:pt idx="16">
                  <c:v>25.663956335412948</c:v>
                </c:pt>
                <c:pt idx="17">
                  <c:v>25.315534890772422</c:v>
                </c:pt>
                <c:pt idx="18">
                  <c:v>24.962612921066253</c:v>
                </c:pt>
                <c:pt idx="19">
                  <c:v>24.581013844016866</c:v>
                </c:pt>
                <c:pt idx="20">
                  <c:v>24.153594798718981</c:v>
                </c:pt>
                <c:pt idx="21">
                  <c:v>23.671925340140287</c:v>
                </c:pt>
                <c:pt idx="22">
                  <c:v>23.137743962360997</c:v>
                </c:pt>
                <c:pt idx="23">
                  <c:v>22.56243833018976</c:v>
                </c:pt>
                <c:pt idx="24">
                  <c:v>21.96494108485707</c:v>
                </c:pt>
                <c:pt idx="25">
                  <c:v>21.369435384360511</c:v>
                </c:pt>
                <c:pt idx="26">
                  <c:v>20.800766507019976</c:v>
                </c:pt>
                <c:pt idx="27">
                  <c:v>20.28016486117583</c:v>
                </c:pt>
                <c:pt idx="28">
                  <c:v>19.820107259487195</c:v>
                </c:pt>
                <c:pt idx="29">
                  <c:v>19.420476450885332</c:v>
                </c:pt>
                <c:pt idx="30">
                  <c:v>19.066620453264932</c:v>
                </c:pt>
                <c:pt idx="31">
                  <c:v>18.730097415348634</c:v>
                </c:pt>
                <c:pt idx="32">
                  <c:v>18.371196889956682</c:v>
                </c:pt>
                <c:pt idx="33">
                  <c:v>17.943798987243039</c:v>
                </c:pt>
                <c:pt idx="34">
                  <c:v>17.400057068673949</c:v>
                </c:pt>
                <c:pt idx="35">
                  <c:v>16.694336969290386</c:v>
                </c:pt>
                <c:pt idx="36">
                  <c:v>15.787359275337705</c:v>
                </c:pt>
                <c:pt idx="37">
                  <c:v>14.647645830166427</c:v>
                </c:pt>
                <c:pt idx="38">
                  <c:v>13.253301068707104</c:v>
                </c:pt>
                <c:pt idx="39">
                  <c:v>11.591799449113795</c:v>
                </c:pt>
                <c:pt idx="40">
                  <c:v>9.7518940883315164</c:v>
                </c:pt>
                <c:pt idx="41">
                  <c:v>7.5517115886540687</c:v>
                </c:pt>
                <c:pt idx="42">
                  <c:v>5.0942573493703653</c:v>
                </c:pt>
                <c:pt idx="43">
                  <c:v>2.3921298913467313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96-4B82-9C82-EDE98F0A2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3184"/>
        <c:axId val="1506403728"/>
      </c:scatterChart>
      <c:valAx>
        <c:axId val="150640318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Story Shear (x10^6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728"/>
        <c:crosses val="autoZero"/>
        <c:crossBetween val="midCat"/>
      </c:valAx>
      <c:valAx>
        <c:axId val="15064037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1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14454217767579"/>
          <c:y val="0.11906861440999263"/>
          <c:w val="0.48940090744989689"/>
          <c:h val="0.35773950975615343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Overturning Moment </a:t>
            </a:r>
          </a:p>
        </c:rich>
      </c:tx>
      <c:layout>
        <c:manualLayout>
          <c:xMode val="edge"/>
          <c:yMode val="edge"/>
          <c:x val="0.27140242626583472"/>
          <c:y val="1.32383700918742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79238407699037616"/>
          <c:h val="0.7958021883223777"/>
        </c:manualLayout>
      </c:layout>
      <c:scatterChart>
        <c:scatterStyle val="lineMarker"/>
        <c:varyColors val="0"/>
        <c:ser>
          <c:idx val="2"/>
          <c:order val="0"/>
          <c:tx>
            <c:v>Combined 3 Modes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'44-story Example Building'!$BA$13:$BA$57</c:f>
              <c:numCache>
                <c:formatCode>0.000</c:formatCode>
                <c:ptCount val="45"/>
                <c:pt idx="0">
                  <c:v>5.8020776348699226</c:v>
                </c:pt>
                <c:pt idx="1">
                  <c:v>5.6041986676638134</c:v>
                </c:pt>
                <c:pt idx="2">
                  <c:v>5.4094903060974326</c:v>
                </c:pt>
                <c:pt idx="3">
                  <c:v>5.2183612721694619</c:v>
                </c:pt>
                <c:pt idx="4">
                  <c:v>5.0311830646849911</c:v>
                </c:pt>
                <c:pt idx="5">
                  <c:v>4.8482371343500512</c:v>
                </c:pt>
                <c:pt idx="6">
                  <c:v>4.6696812760529447</c:v>
                </c:pt>
                <c:pt idx="7">
                  <c:v>4.4955327181918703</c:v>
                </c:pt>
                <c:pt idx="8">
                  <c:v>4.3256724961228707</c:v>
                </c:pt>
                <c:pt idx="9">
                  <c:v>4.1598657468007936</c:v>
                </c:pt>
                <c:pt idx="10">
                  <c:v>3.9977956425951038</c:v>
                </c:pt>
                <c:pt idx="11">
                  <c:v>3.8391039065467276</c:v>
                </c:pt>
                <c:pt idx="12">
                  <c:v>3.6834345757837967</c:v>
                </c:pt>
                <c:pt idx="13">
                  <c:v>3.5304741330126146</c:v>
                </c:pt>
                <c:pt idx="14">
                  <c:v>3.3799828370152167</c:v>
                </c:pt>
                <c:pt idx="15">
                  <c:v>3.2318142883126351</c:v>
                </c:pt>
                <c:pt idx="16">
                  <c:v>3.0859188959001926</c:v>
                </c:pt>
                <c:pt idx="17">
                  <c:v>2.9423318032957915</c:v>
                </c:pt>
                <c:pt idx="18">
                  <c:v>2.8011467995971993</c:v>
                </c:pt>
                <c:pt idx="19">
                  <c:v>2.6624818011145179</c:v>
                </c:pt>
                <c:pt idx="20">
                  <c:v>2.5264363231773563</c:v>
                </c:pt>
                <c:pt idx="21">
                  <c:v>2.3930480756869614</c:v>
                </c:pt>
                <c:pt idx="22">
                  <c:v>2.2622605128654327</c:v>
                </c:pt>
                <c:pt idx="23">
                  <c:v>2.1338988489569681</c:v>
                </c:pt>
                <c:pt idx="24">
                  <c:v>2.0076645871778549</c:v>
                </c:pt>
                <c:pt idx="25">
                  <c:v>1.8831528884909328</c:v>
                </c:pt>
                <c:pt idx="26">
                  <c:v>1.7598840939206981</c:v>
                </c:pt>
                <c:pt idx="27">
                  <c:v>1.6373572565619197</c:v>
                </c:pt>
                <c:pt idx="28">
                  <c:v>1.515110877738068</c:v>
                </c:pt>
                <c:pt idx="29">
                  <c:v>1.3927894101167821</c:v>
                </c:pt>
                <c:pt idx="30">
                  <c:v>1.2702066109286327</c:v>
                </c:pt>
                <c:pt idx="31">
                  <c:v>1.1474004704567955</c:v>
                </c:pt>
                <c:pt idx="32">
                  <c:v>1.0246709426942222</c:v>
                </c:pt>
                <c:pt idx="33">
                  <c:v>0.90260548435348242</c:v>
                </c:pt>
                <c:pt idx="34">
                  <c:v>0.78208120467841402</c:v>
                </c:pt>
                <c:pt idx="35">
                  <c:v>0.66425243004096113</c:v>
                </c:pt>
                <c:pt idx="36">
                  <c:v>0.55052531455772669</c:v>
                </c:pt>
                <c:pt idx="37">
                  <c:v>0.44251426414893047</c:v>
                </c:pt>
                <c:pt idx="38">
                  <c:v>0.34199559839955956</c:v>
                </c:pt>
                <c:pt idx="39">
                  <c:v>0.25085094079507225</c:v>
                </c:pt>
                <c:pt idx="40">
                  <c:v>0.17101274433559918</c:v>
                </c:pt>
                <c:pt idx="41">
                  <c:v>0.10378238592453114</c:v>
                </c:pt>
                <c:pt idx="42">
                  <c:v>5.1682694896784426E-2</c:v>
                </c:pt>
                <c:pt idx="43">
                  <c:v>1.6518820599869446E-2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8FF-43C8-933A-ED8303A50908}"/>
            </c:ext>
          </c:extLst>
        </c:ser>
        <c:ser>
          <c:idx val="3"/>
          <c:order val="1"/>
          <c:tx>
            <c:v>Combined 3 Modes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'44-story Example Building'!$BD$13:$BD$57</c:f>
              <c:numCache>
                <c:formatCode>0.000</c:formatCode>
                <c:ptCount val="45"/>
                <c:pt idx="0">
                  <c:v>1.0549232063399858</c:v>
                </c:pt>
                <c:pt idx="1">
                  <c:v>1.0189452123025116</c:v>
                </c:pt>
                <c:pt idx="2">
                  <c:v>0.98354369201771508</c:v>
                </c:pt>
                <c:pt idx="3">
                  <c:v>0.94879295857626578</c:v>
                </c:pt>
                <c:pt idx="4">
                  <c:v>0.91476055721545291</c:v>
                </c:pt>
                <c:pt idx="5">
                  <c:v>0.8814976607909184</c:v>
                </c:pt>
                <c:pt idx="6">
                  <c:v>0.84903295928235356</c:v>
                </c:pt>
                <c:pt idx="7">
                  <c:v>0.81736958512579461</c:v>
                </c:pt>
                <c:pt idx="8">
                  <c:v>0.78648590838597654</c:v>
                </c:pt>
                <c:pt idx="9">
                  <c:v>0.75633922669105336</c:v>
                </c:pt>
                <c:pt idx="10">
                  <c:v>0.72687193501729164</c:v>
                </c:pt>
                <c:pt idx="11">
                  <c:v>0.69801889209940504</c:v>
                </c:pt>
                <c:pt idx="12">
                  <c:v>0.66971537741523579</c:v>
                </c:pt>
                <c:pt idx="13">
                  <c:v>0.64190438782047543</c:v>
                </c:pt>
                <c:pt idx="14">
                  <c:v>0.6145423340027667</c:v>
                </c:pt>
                <c:pt idx="15">
                  <c:v>0.58760259787502456</c:v>
                </c:pt>
                <c:pt idx="16">
                  <c:v>0.56107616289094409</c:v>
                </c:pt>
                <c:pt idx="17">
                  <c:v>0.53496941878105297</c:v>
                </c:pt>
                <c:pt idx="18">
                  <c:v>0.5092994181085817</c:v>
                </c:pt>
                <c:pt idx="19">
                  <c:v>0.48408760020263963</c:v>
                </c:pt>
                <c:pt idx="20">
                  <c:v>0.45935205875951934</c:v>
                </c:pt>
                <c:pt idx="21">
                  <c:v>0.43509965012490209</c:v>
                </c:pt>
                <c:pt idx="22">
                  <c:v>0.41132009324826052</c:v>
                </c:pt>
                <c:pt idx="23">
                  <c:v>0.38798160890126693</c:v>
                </c:pt>
                <c:pt idx="24">
                  <c:v>0.36502992494142816</c:v>
                </c:pt>
                <c:pt idx="25">
                  <c:v>0.34239143427107871</c:v>
                </c:pt>
                <c:pt idx="26">
                  <c:v>0.31997892616739965</c:v>
                </c:pt>
                <c:pt idx="27">
                  <c:v>0.29770131937489447</c:v>
                </c:pt>
                <c:pt idx="28">
                  <c:v>0.27547470504328508</c:v>
                </c:pt>
                <c:pt idx="29">
                  <c:v>0.2532344382030513</c:v>
                </c:pt>
                <c:pt idx="30">
                  <c:v>0.23094665653247867</c:v>
                </c:pt>
                <c:pt idx="31">
                  <c:v>0.20861826735578101</c:v>
                </c:pt>
                <c:pt idx="32">
                  <c:v>0.18630380776258584</c:v>
                </c:pt>
                <c:pt idx="33">
                  <c:v>0.16411008806426952</c:v>
                </c:pt>
                <c:pt idx="34">
                  <c:v>0.14219658266880256</c:v>
                </c:pt>
                <c:pt idx="35">
                  <c:v>0.12077316909835657</c:v>
                </c:pt>
                <c:pt idx="36">
                  <c:v>0.10009551173776848</c:v>
                </c:pt>
                <c:pt idx="37">
                  <c:v>8.0457138936169181E-2</c:v>
                </c:pt>
                <c:pt idx="38">
                  <c:v>6.2181017890829013E-2</c:v>
                </c:pt>
                <c:pt idx="39">
                  <c:v>4.5609261962740406E-2</c:v>
                </c:pt>
                <c:pt idx="40">
                  <c:v>3.1093226242836215E-2</c:v>
                </c:pt>
                <c:pt idx="41">
                  <c:v>1.8869524713551116E-2</c:v>
                </c:pt>
                <c:pt idx="42">
                  <c:v>9.396853617597168E-3</c:v>
                </c:pt>
                <c:pt idx="43">
                  <c:v>3.0034219272489903E-3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8FF-43C8-933A-ED8303A50908}"/>
            </c:ext>
          </c:extLst>
        </c:ser>
        <c:ser>
          <c:idx val="1"/>
          <c:order val="2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'44-story Example Building'!$BJ$13:$BJ$57</c:f>
              <c:numCache>
                <c:formatCode>0.000</c:formatCode>
                <c:ptCount val="45"/>
                <c:pt idx="0">
                  <c:v>2.6373080158499649</c:v>
                </c:pt>
                <c:pt idx="1">
                  <c:v>2.5473630307562787</c:v>
                </c:pt>
                <c:pt idx="2">
                  <c:v>2.4588592300442875</c:v>
                </c:pt>
                <c:pt idx="3">
                  <c:v>2.3719823964406643</c:v>
                </c:pt>
                <c:pt idx="4">
                  <c:v>2.2869013930386326</c:v>
                </c:pt>
                <c:pt idx="5">
                  <c:v>2.203744151977296</c:v>
                </c:pt>
                <c:pt idx="6">
                  <c:v>2.1225823982058838</c:v>
                </c:pt>
                <c:pt idx="7">
                  <c:v>2.0434239628144866</c:v>
                </c:pt>
                <c:pt idx="8">
                  <c:v>1.9662147709649411</c:v>
                </c:pt>
                <c:pt idx="9">
                  <c:v>1.8908480667276335</c:v>
                </c:pt>
                <c:pt idx="10">
                  <c:v>1.8171798375432289</c:v>
                </c:pt>
                <c:pt idx="11">
                  <c:v>1.7450472302485125</c:v>
                </c:pt>
                <c:pt idx="12">
                  <c:v>1.6742884435380894</c:v>
                </c:pt>
                <c:pt idx="13">
                  <c:v>1.6047609695511886</c:v>
                </c:pt>
                <c:pt idx="14">
                  <c:v>1.5363558350069169</c:v>
                </c:pt>
                <c:pt idx="15">
                  <c:v>1.4690064946875614</c:v>
                </c:pt>
                <c:pt idx="16">
                  <c:v>1.4026904072273603</c:v>
                </c:pt>
                <c:pt idx="17">
                  <c:v>1.3374235469526325</c:v>
                </c:pt>
                <c:pt idx="18">
                  <c:v>1.2732485452714541</c:v>
                </c:pt>
                <c:pt idx="19">
                  <c:v>1.2102190005065991</c:v>
                </c:pt>
                <c:pt idx="20">
                  <c:v>1.1483801468987984</c:v>
                </c:pt>
                <c:pt idx="21">
                  <c:v>1.0877491253122551</c:v>
                </c:pt>
                <c:pt idx="22">
                  <c:v>1.0283002331206512</c:v>
                </c:pt>
                <c:pt idx="23">
                  <c:v>0.96995402225316729</c:v>
                </c:pt>
                <c:pt idx="24">
                  <c:v>0.91257481235357041</c:v>
                </c:pt>
                <c:pt idx="25">
                  <c:v>0.8559785856776968</c:v>
                </c:pt>
                <c:pt idx="26">
                  <c:v>0.79994731541849906</c:v>
                </c:pt>
                <c:pt idx="27">
                  <c:v>0.7442532984372362</c:v>
                </c:pt>
                <c:pt idx="28">
                  <c:v>0.68868676260821271</c:v>
                </c:pt>
                <c:pt idx="29">
                  <c:v>0.63308609550762818</c:v>
                </c:pt>
                <c:pt idx="30">
                  <c:v>0.57736664133119675</c:v>
                </c:pt>
                <c:pt idx="31">
                  <c:v>0.52154566838945249</c:v>
                </c:pt>
                <c:pt idx="32">
                  <c:v>0.46575951940646459</c:v>
                </c:pt>
                <c:pt idx="33">
                  <c:v>0.41027522016067386</c:v>
                </c:pt>
                <c:pt idx="34">
                  <c:v>0.35549145667200638</c:v>
                </c:pt>
                <c:pt idx="35">
                  <c:v>0.30193292274589145</c:v>
                </c:pt>
                <c:pt idx="36">
                  <c:v>0.25023877934442124</c:v>
                </c:pt>
                <c:pt idx="37">
                  <c:v>0.20114284734042293</c:v>
                </c:pt>
                <c:pt idx="38">
                  <c:v>0.15545254472707251</c:v>
                </c:pt>
                <c:pt idx="39">
                  <c:v>0.11402315490685103</c:v>
                </c:pt>
                <c:pt idx="40">
                  <c:v>7.7733065607090535E-2</c:v>
                </c:pt>
                <c:pt idx="41">
                  <c:v>4.7173811783877785E-2</c:v>
                </c:pt>
                <c:pt idx="42">
                  <c:v>2.3492134043992922E-2</c:v>
                </c:pt>
                <c:pt idx="43">
                  <c:v>7.5085548181224758E-3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FF-43C8-933A-ED8303A50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6992"/>
        <c:axId val="1506393936"/>
      </c:scatterChart>
      <c:valAx>
        <c:axId val="150640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Moment (x10^6 KN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936"/>
        <c:crosses val="autoZero"/>
        <c:crossBetween val="midCat"/>
      </c:valAx>
      <c:valAx>
        <c:axId val="150639393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699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Response Spectrum (5% Damped)</a:t>
            </a:r>
          </a:p>
        </c:rich>
      </c:tx>
      <c:layout>
        <c:manualLayout>
          <c:xMode val="edge"/>
          <c:yMode val="edge"/>
          <c:x val="0.24273348176251017"/>
          <c:y val="2.711309538737182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704607160465221E-2"/>
          <c:y val="8.0127396355165401E-2"/>
          <c:w val="0.84147636366838818"/>
          <c:h val="0.795802188322377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Building'!$CM$12:$CM$56</c:f>
              <c:numCache>
                <c:formatCode>General</c:formatCode>
                <c:ptCount val="45"/>
              </c:numCache>
            </c:numRef>
          </c:xVal>
          <c:yVal>
            <c:numRef>
              <c:f>'44-story Example Building'!$BJ$12:$BJ$56</c:f>
              <c:numCache>
                <c:formatCode>0.000</c:formatCode>
                <c:ptCount val="45"/>
                <c:pt idx="1">
                  <c:v>2.6373080158499649</c:v>
                </c:pt>
                <c:pt idx="2">
                  <c:v>2.5473630307562787</c:v>
                </c:pt>
                <c:pt idx="3">
                  <c:v>2.4588592300442875</c:v>
                </c:pt>
                <c:pt idx="4">
                  <c:v>2.3719823964406643</c:v>
                </c:pt>
                <c:pt idx="5">
                  <c:v>2.2869013930386326</c:v>
                </c:pt>
                <c:pt idx="6">
                  <c:v>2.203744151977296</c:v>
                </c:pt>
                <c:pt idx="7">
                  <c:v>2.1225823982058838</c:v>
                </c:pt>
                <c:pt idx="8">
                  <c:v>2.0434239628144866</c:v>
                </c:pt>
                <c:pt idx="9">
                  <c:v>1.9662147709649411</c:v>
                </c:pt>
                <c:pt idx="10">
                  <c:v>1.8908480667276335</c:v>
                </c:pt>
                <c:pt idx="11">
                  <c:v>1.8171798375432289</c:v>
                </c:pt>
                <c:pt idx="12">
                  <c:v>1.7450472302485125</c:v>
                </c:pt>
                <c:pt idx="13">
                  <c:v>1.6742884435380894</c:v>
                </c:pt>
                <c:pt idx="14">
                  <c:v>1.6047609695511886</c:v>
                </c:pt>
                <c:pt idx="15">
                  <c:v>1.5363558350069169</c:v>
                </c:pt>
                <c:pt idx="16">
                  <c:v>1.4690064946875614</c:v>
                </c:pt>
                <c:pt idx="17">
                  <c:v>1.4026904072273603</c:v>
                </c:pt>
                <c:pt idx="18">
                  <c:v>1.3374235469526325</c:v>
                </c:pt>
                <c:pt idx="19">
                  <c:v>1.2732485452714541</c:v>
                </c:pt>
                <c:pt idx="20">
                  <c:v>1.2102190005065991</c:v>
                </c:pt>
                <c:pt idx="21">
                  <c:v>1.1483801468987984</c:v>
                </c:pt>
                <c:pt idx="22">
                  <c:v>1.0877491253122551</c:v>
                </c:pt>
                <c:pt idx="23">
                  <c:v>1.0283002331206512</c:v>
                </c:pt>
                <c:pt idx="24">
                  <c:v>0.96995402225316729</c:v>
                </c:pt>
                <c:pt idx="25">
                  <c:v>0.91257481235357041</c:v>
                </c:pt>
                <c:pt idx="26">
                  <c:v>0.8559785856776968</c:v>
                </c:pt>
                <c:pt idx="27">
                  <c:v>0.79994731541849906</c:v>
                </c:pt>
                <c:pt idx="28">
                  <c:v>0.7442532984372362</c:v>
                </c:pt>
                <c:pt idx="29">
                  <c:v>0.68868676260821271</c:v>
                </c:pt>
                <c:pt idx="30">
                  <c:v>0.63308609550762818</c:v>
                </c:pt>
                <c:pt idx="31">
                  <c:v>0.57736664133119675</c:v>
                </c:pt>
                <c:pt idx="32">
                  <c:v>0.52154566838945249</c:v>
                </c:pt>
                <c:pt idx="33">
                  <c:v>0.46575951940646459</c:v>
                </c:pt>
                <c:pt idx="34">
                  <c:v>0.41027522016067386</c:v>
                </c:pt>
                <c:pt idx="35">
                  <c:v>0.35549145667200638</c:v>
                </c:pt>
                <c:pt idx="36">
                  <c:v>0.30193292274589145</c:v>
                </c:pt>
                <c:pt idx="37">
                  <c:v>0.25023877934442124</c:v>
                </c:pt>
                <c:pt idx="38">
                  <c:v>0.20114284734042293</c:v>
                </c:pt>
                <c:pt idx="39">
                  <c:v>0.15545254472707251</c:v>
                </c:pt>
                <c:pt idx="40">
                  <c:v>0.11402315490685103</c:v>
                </c:pt>
                <c:pt idx="41">
                  <c:v>7.7733065607090535E-2</c:v>
                </c:pt>
                <c:pt idx="42">
                  <c:v>4.7173811783877785E-2</c:v>
                </c:pt>
                <c:pt idx="43">
                  <c:v>2.3492134043992922E-2</c:v>
                </c:pt>
                <c:pt idx="44">
                  <c:v>7.5085548181224758E-3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8-45C7-9C1C-BD0E7EF75CBB}"/>
            </c:ext>
          </c:extLst>
        </c:ser>
        <c:ser>
          <c:idx val="1"/>
          <c:order val="1"/>
          <c:spPr>
            <a:ln w="381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Building'!$B$13:$B$216</c:f>
              <c:numCache>
                <c:formatCode>General</c:formatCode>
                <c:ptCount val="20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</c:numCache>
            </c:numRef>
          </c:xVal>
          <c:yVal>
            <c:numRef>
              <c:f>'44-story Example Building'!$C$13:$C$216</c:f>
              <c:numCache>
                <c:formatCode>0.000</c:formatCode>
                <c:ptCount val="204"/>
                <c:pt idx="0">
                  <c:v>0.49929857142857142</c:v>
                </c:pt>
                <c:pt idx="1">
                  <c:v>0.53950285714285717</c:v>
                </c:pt>
                <c:pt idx="2">
                  <c:v>0.57353285714285718</c:v>
                </c:pt>
                <c:pt idx="3">
                  <c:v>0.6435885714285714</c:v>
                </c:pt>
                <c:pt idx="4">
                  <c:v>0.72177000000000002</c:v>
                </c:pt>
                <c:pt idx="5">
                  <c:v>0.8146728571428572</c:v>
                </c:pt>
                <c:pt idx="6">
                  <c:v>0.88344857142857147</c:v>
                </c:pt>
                <c:pt idx="7">
                  <c:v>0.95479999999999998</c:v>
                </c:pt>
                <c:pt idx="8">
                  <c:v>1.0028828571428572</c:v>
                </c:pt>
                <c:pt idx="9">
                  <c:v>0.99858857142857149</c:v>
                </c:pt>
                <c:pt idx="10">
                  <c:v>1.0054414285714286</c:v>
                </c:pt>
                <c:pt idx="11">
                  <c:v>0.99487571428571442</c:v>
                </c:pt>
                <c:pt idx="12">
                  <c:v>1.00396</c:v>
                </c:pt>
                <c:pt idx="13">
                  <c:v>0.99505999999999994</c:v>
                </c:pt>
                <c:pt idx="14">
                  <c:v>1.0064414285714287</c:v>
                </c:pt>
                <c:pt idx="15">
                  <c:v>0.99788714285714286</c:v>
                </c:pt>
                <c:pt idx="16">
                  <c:v>0.99986285714285728</c:v>
                </c:pt>
                <c:pt idx="17">
                  <c:v>1.0007114285714287</c:v>
                </c:pt>
                <c:pt idx="18">
                  <c:v>1.0008514285714285</c:v>
                </c:pt>
                <c:pt idx="19">
                  <c:v>1.0048942857142857</c:v>
                </c:pt>
                <c:pt idx="20">
                  <c:v>1.0010157142857141</c:v>
                </c:pt>
                <c:pt idx="21">
                  <c:v>1.0032999999999999</c:v>
                </c:pt>
                <c:pt idx="22">
                  <c:v>1.0038628571428572</c:v>
                </c:pt>
                <c:pt idx="23">
                  <c:v>0.99844714285714276</c:v>
                </c:pt>
                <c:pt idx="24">
                  <c:v>1.0004385714285715</c:v>
                </c:pt>
                <c:pt idx="25">
                  <c:v>1.0058414285714288</c:v>
                </c:pt>
                <c:pt idx="26">
                  <c:v>1.0049100000000002</c:v>
                </c:pt>
                <c:pt idx="27">
                  <c:v>1.0064757142857144</c:v>
                </c:pt>
                <c:pt idx="28">
                  <c:v>0.99878857142857147</c:v>
                </c:pt>
                <c:pt idx="29">
                  <c:v>1.0053685714285716</c:v>
                </c:pt>
                <c:pt idx="30">
                  <c:v>1.0042528571428571</c:v>
                </c:pt>
                <c:pt idx="31">
                  <c:v>1.0088699999999999</c:v>
                </c:pt>
                <c:pt idx="32">
                  <c:v>1.0018357142857144</c:v>
                </c:pt>
                <c:pt idx="33">
                  <c:v>0.99774000000000018</c:v>
                </c:pt>
                <c:pt idx="34">
                  <c:v>0.99847000000000008</c:v>
                </c:pt>
                <c:pt idx="35">
                  <c:v>1.0054800000000002</c:v>
                </c:pt>
                <c:pt idx="36">
                  <c:v>1.0084557142857145</c:v>
                </c:pt>
                <c:pt idx="37">
                  <c:v>1.0045157142857142</c:v>
                </c:pt>
                <c:pt idx="38">
                  <c:v>0.97984000000000004</c:v>
                </c:pt>
                <c:pt idx="39">
                  <c:v>0.94910714285714282</c:v>
                </c:pt>
                <c:pt idx="40">
                  <c:v>0.94212571428571423</c:v>
                </c:pt>
                <c:pt idx="41">
                  <c:v>0.9237142857142856</c:v>
                </c:pt>
                <c:pt idx="42">
                  <c:v>0.88741142857142863</c:v>
                </c:pt>
                <c:pt idx="43">
                  <c:v>0.86485857142857137</c:v>
                </c:pt>
                <c:pt idx="44">
                  <c:v>0.84733714285714268</c:v>
                </c:pt>
                <c:pt idx="45">
                  <c:v>0.83507714285714296</c:v>
                </c:pt>
                <c:pt idx="46">
                  <c:v>0.81937857142857151</c:v>
                </c:pt>
                <c:pt idx="47">
                  <c:v>0.80133714285714297</c:v>
                </c:pt>
                <c:pt idx="48">
                  <c:v>0.78469</c:v>
                </c:pt>
                <c:pt idx="49">
                  <c:v>0.76729142857142862</c:v>
                </c:pt>
                <c:pt idx="50">
                  <c:v>0.74645857142857153</c:v>
                </c:pt>
                <c:pt idx="51">
                  <c:v>0.72896142857142865</c:v>
                </c:pt>
                <c:pt idx="52">
                  <c:v>0.7099671428571428</c:v>
                </c:pt>
                <c:pt idx="53">
                  <c:v>0.69603285714285712</c:v>
                </c:pt>
                <c:pt idx="54">
                  <c:v>0.6908885714285713</c:v>
                </c:pt>
                <c:pt idx="55">
                  <c:v>0.68435857142857148</c:v>
                </c:pt>
                <c:pt idx="56">
                  <c:v>0.67588857142857139</c:v>
                </c:pt>
                <c:pt idx="57">
                  <c:v>0.66420000000000001</c:v>
                </c:pt>
                <c:pt idx="58">
                  <c:v>0.64887142857142854</c:v>
                </c:pt>
                <c:pt idx="59">
                  <c:v>0.63041714285714279</c:v>
                </c:pt>
                <c:pt idx="60">
                  <c:v>0.62127857142857135</c:v>
                </c:pt>
                <c:pt idx="61">
                  <c:v>0.61582285714285701</c:v>
                </c:pt>
                <c:pt idx="62">
                  <c:v>0.60465142857142862</c:v>
                </c:pt>
                <c:pt idx="63">
                  <c:v>0.59654857142857143</c:v>
                </c:pt>
                <c:pt idx="64">
                  <c:v>0.58893714285714283</c:v>
                </c:pt>
                <c:pt idx="65">
                  <c:v>0.57930999999999988</c:v>
                </c:pt>
                <c:pt idx="66">
                  <c:v>0.56892857142857134</c:v>
                </c:pt>
                <c:pt idx="67">
                  <c:v>0.55883714285714281</c:v>
                </c:pt>
                <c:pt idx="68">
                  <c:v>0.55068000000000006</c:v>
                </c:pt>
                <c:pt idx="69">
                  <c:v>0.54359999999999997</c:v>
                </c:pt>
                <c:pt idx="70">
                  <c:v>0.53659714285714288</c:v>
                </c:pt>
                <c:pt idx="71">
                  <c:v>0.52935857142857146</c:v>
                </c:pt>
                <c:pt idx="72">
                  <c:v>0.52184285714285716</c:v>
                </c:pt>
                <c:pt idx="73">
                  <c:v>0.51413428571428577</c:v>
                </c:pt>
                <c:pt idx="74">
                  <c:v>0.50956142857142861</c:v>
                </c:pt>
                <c:pt idx="75">
                  <c:v>0.50357857142857143</c:v>
                </c:pt>
                <c:pt idx="76">
                  <c:v>0.4948042857142857</c:v>
                </c:pt>
                <c:pt idx="77">
                  <c:v>0.48798285714285716</c:v>
                </c:pt>
                <c:pt idx="78">
                  <c:v>0.48332857142857144</c:v>
                </c:pt>
                <c:pt idx="79">
                  <c:v>0.47790142857142864</c:v>
                </c:pt>
                <c:pt idx="80">
                  <c:v>0.47054999999999997</c:v>
                </c:pt>
                <c:pt idx="81">
                  <c:v>0.46296857142857145</c:v>
                </c:pt>
                <c:pt idx="82">
                  <c:v>0.45750142857142861</c:v>
                </c:pt>
                <c:pt idx="83">
                  <c:v>0.45201714285714295</c:v>
                </c:pt>
                <c:pt idx="84">
                  <c:v>0.44536142857142857</c:v>
                </c:pt>
                <c:pt idx="85">
                  <c:v>0.43839571428571428</c:v>
                </c:pt>
                <c:pt idx="86">
                  <c:v>0.43463285714285721</c:v>
                </c:pt>
                <c:pt idx="87">
                  <c:v>0.4304514285714286</c:v>
                </c:pt>
                <c:pt idx="88">
                  <c:v>0.42581999999999998</c:v>
                </c:pt>
                <c:pt idx="89">
                  <c:v>0.4245957142857143</c:v>
                </c:pt>
                <c:pt idx="90">
                  <c:v>0.42366428571428572</c:v>
                </c:pt>
                <c:pt idx="91">
                  <c:v>0.42160571428571425</c:v>
                </c:pt>
                <c:pt idx="92">
                  <c:v>0.41838571428571431</c:v>
                </c:pt>
                <c:pt idx="93">
                  <c:v>0.41411857142857145</c:v>
                </c:pt>
                <c:pt idx="94">
                  <c:v>0.40889428571428571</c:v>
                </c:pt>
                <c:pt idx="95">
                  <c:v>0.40376714285714288</c:v>
                </c:pt>
                <c:pt idx="96">
                  <c:v>0.39837857142857142</c:v>
                </c:pt>
                <c:pt idx="97">
                  <c:v>0.39278285714285716</c:v>
                </c:pt>
                <c:pt idx="98">
                  <c:v>0.38805857142857147</c:v>
                </c:pt>
                <c:pt idx="99">
                  <c:v>0.38448428571428572</c:v>
                </c:pt>
                <c:pt idx="100">
                  <c:v>0.38071285714285713</c:v>
                </c:pt>
                <c:pt idx="101">
                  <c:v>0.37590857142857143</c:v>
                </c:pt>
                <c:pt idx="102">
                  <c:v>0.37076571428571425</c:v>
                </c:pt>
                <c:pt idx="103">
                  <c:v>0.36789571428571427</c:v>
                </c:pt>
                <c:pt idx="104">
                  <c:v>0.36488714285714291</c:v>
                </c:pt>
                <c:pt idx="105">
                  <c:v>0.36158428571428569</c:v>
                </c:pt>
                <c:pt idx="106">
                  <c:v>0.35803571428571423</c:v>
                </c:pt>
                <c:pt idx="107">
                  <c:v>0.35549857142857139</c:v>
                </c:pt>
                <c:pt idx="108">
                  <c:v>0.35352714285714287</c:v>
                </c:pt>
                <c:pt idx="109">
                  <c:v>0.35217142857142852</c:v>
                </c:pt>
                <c:pt idx="110">
                  <c:v>0.3504971428571429</c:v>
                </c:pt>
                <c:pt idx="111">
                  <c:v>0.34837428571428569</c:v>
                </c:pt>
                <c:pt idx="112">
                  <c:v>0.3460814285714286</c:v>
                </c:pt>
                <c:pt idx="113">
                  <c:v>0.34335714285714286</c:v>
                </c:pt>
                <c:pt idx="114">
                  <c:v>0.34041714285714286</c:v>
                </c:pt>
                <c:pt idx="115">
                  <c:v>0.33745285714285711</c:v>
                </c:pt>
                <c:pt idx="116">
                  <c:v>0.33431428571428567</c:v>
                </c:pt>
                <c:pt idx="117">
                  <c:v>0.33090857142857144</c:v>
                </c:pt>
                <c:pt idx="118">
                  <c:v>0.32724000000000003</c:v>
                </c:pt>
                <c:pt idx="119">
                  <c:v>0.32333714285714288</c:v>
                </c:pt>
                <c:pt idx="120">
                  <c:v>0.3191957142857143</c:v>
                </c:pt>
                <c:pt idx="121">
                  <c:v>0.31636571428571431</c:v>
                </c:pt>
                <c:pt idx="122">
                  <c:v>0.31383714285714281</c:v>
                </c:pt>
                <c:pt idx="123">
                  <c:v>0.31119142857142856</c:v>
                </c:pt>
                <c:pt idx="124">
                  <c:v>0.30842142857142857</c:v>
                </c:pt>
                <c:pt idx="125">
                  <c:v>0.30581000000000003</c:v>
                </c:pt>
                <c:pt idx="126">
                  <c:v>0.3039128571428571</c:v>
                </c:pt>
                <c:pt idx="127">
                  <c:v>0.30213000000000001</c:v>
                </c:pt>
                <c:pt idx="128">
                  <c:v>0.30084</c:v>
                </c:pt>
                <c:pt idx="129">
                  <c:v>0.29980571428571429</c:v>
                </c:pt>
                <c:pt idx="130">
                  <c:v>0.29834428571428567</c:v>
                </c:pt>
                <c:pt idx="131">
                  <c:v>0.29647714285714283</c:v>
                </c:pt>
                <c:pt idx="132">
                  <c:v>0.29420714285714283</c:v>
                </c:pt>
                <c:pt idx="133">
                  <c:v>0.29176142857142856</c:v>
                </c:pt>
                <c:pt idx="134">
                  <c:v>0.28958857142857142</c:v>
                </c:pt>
                <c:pt idx="135">
                  <c:v>0.28707714285714286</c:v>
                </c:pt>
                <c:pt idx="136">
                  <c:v>0.28424857142857146</c:v>
                </c:pt>
                <c:pt idx="137">
                  <c:v>0.28114142857142854</c:v>
                </c:pt>
                <c:pt idx="138">
                  <c:v>0.27775142857142859</c:v>
                </c:pt>
                <c:pt idx="139">
                  <c:v>0.27410857142857142</c:v>
                </c:pt>
                <c:pt idx="140">
                  <c:v>0.27046000000000003</c:v>
                </c:pt>
                <c:pt idx="141">
                  <c:v>0.26655571428571428</c:v>
                </c:pt>
                <c:pt idx="142">
                  <c:v>0.26328714285714289</c:v>
                </c:pt>
                <c:pt idx="143">
                  <c:v>0.26111142857142861</c:v>
                </c:pt>
                <c:pt idx="144">
                  <c:v>0.25920428571428566</c:v>
                </c:pt>
                <c:pt idx="145">
                  <c:v>0.25729285714285716</c:v>
                </c:pt>
                <c:pt idx="146">
                  <c:v>0.25515285714285713</c:v>
                </c:pt>
                <c:pt idx="147">
                  <c:v>0.25308142857142857</c:v>
                </c:pt>
                <c:pt idx="148">
                  <c:v>0.25184857142857148</c:v>
                </c:pt>
                <c:pt idx="149">
                  <c:v>0.25042571428571431</c:v>
                </c:pt>
                <c:pt idx="150">
                  <c:v>0.24876000000000001</c:v>
                </c:pt>
                <c:pt idx="151">
                  <c:v>0.24685714285714286</c:v>
                </c:pt>
                <c:pt idx="152">
                  <c:v>0.24473142857142857</c:v>
                </c:pt>
                <c:pt idx="153">
                  <c:v>0.24254857142857142</c:v>
                </c:pt>
                <c:pt idx="154">
                  <c:v>0.24087428571428568</c:v>
                </c:pt>
                <c:pt idx="155">
                  <c:v>0.23898857142857147</c:v>
                </c:pt>
                <c:pt idx="156">
                  <c:v>0.23749857142857142</c:v>
                </c:pt>
                <c:pt idx="157">
                  <c:v>0.2358085714285714</c:v>
                </c:pt>
                <c:pt idx="158">
                  <c:v>0.23407857142857141</c:v>
                </c:pt>
                <c:pt idx="159">
                  <c:v>0.23244571428571428</c:v>
                </c:pt>
                <c:pt idx="160">
                  <c:v>0.23097714285714285</c:v>
                </c:pt>
                <c:pt idx="161">
                  <c:v>0.23005</c:v>
                </c:pt>
                <c:pt idx="162">
                  <c:v>0.22899</c:v>
                </c:pt>
                <c:pt idx="163">
                  <c:v>0.22779714285714284</c:v>
                </c:pt>
                <c:pt idx="164">
                  <c:v>0.22647714285714282</c:v>
                </c:pt>
                <c:pt idx="165">
                  <c:v>0.22503142857142858</c:v>
                </c:pt>
                <c:pt idx="166">
                  <c:v>0.22345714285714285</c:v>
                </c:pt>
                <c:pt idx="167">
                  <c:v>0.2218228571428571</c:v>
                </c:pt>
                <c:pt idx="168">
                  <c:v>0.22024142857142856</c:v>
                </c:pt>
                <c:pt idx="169">
                  <c:v>0.21866428571428573</c:v>
                </c:pt>
                <c:pt idx="170">
                  <c:v>0.21712571428571431</c:v>
                </c:pt>
                <c:pt idx="171">
                  <c:v>0.21552714285714283</c:v>
                </c:pt>
                <c:pt idx="172">
                  <c:v>0.21400714285714284</c:v>
                </c:pt>
                <c:pt idx="173">
                  <c:v>0.21276285714285717</c:v>
                </c:pt>
                <c:pt idx="174">
                  <c:v>0.21143000000000001</c:v>
                </c:pt>
                <c:pt idx="175">
                  <c:v>0.21002285714285712</c:v>
                </c:pt>
                <c:pt idx="176">
                  <c:v>0.20860142857142858</c:v>
                </c:pt>
                <c:pt idx="177">
                  <c:v>0.2077057142857143</c:v>
                </c:pt>
                <c:pt idx="178">
                  <c:v>0.20685571428571431</c:v>
                </c:pt>
                <c:pt idx="179">
                  <c:v>0.20603571428571429</c:v>
                </c:pt>
                <c:pt idx="180">
                  <c:v>0.20512142857142859</c:v>
                </c:pt>
                <c:pt idx="181">
                  <c:v>0.20411000000000001</c:v>
                </c:pt>
                <c:pt idx="182">
                  <c:v>0.20300285714285718</c:v>
                </c:pt>
                <c:pt idx="183">
                  <c:v>0.20180571428571431</c:v>
                </c:pt>
                <c:pt idx="184">
                  <c:v>0.20051142857142853</c:v>
                </c:pt>
                <c:pt idx="185">
                  <c:v>0.19913</c:v>
                </c:pt>
                <c:pt idx="186">
                  <c:v>0.19785999999999998</c:v>
                </c:pt>
                <c:pt idx="187">
                  <c:v>0.1965757142857143</c:v>
                </c:pt>
                <c:pt idx="188">
                  <c:v>0.19522714285714288</c:v>
                </c:pt>
                <c:pt idx="189">
                  <c:v>0.1940242857142857</c:v>
                </c:pt>
                <c:pt idx="190">
                  <c:v>0.19308428571428574</c:v>
                </c:pt>
                <c:pt idx="191">
                  <c:v>0.1920785714285714</c:v>
                </c:pt>
                <c:pt idx="192">
                  <c:v>0.19100571428571428</c:v>
                </c:pt>
                <c:pt idx="193">
                  <c:v>0.18986</c:v>
                </c:pt>
                <c:pt idx="194">
                  <c:v>0.1886414285714286</c:v>
                </c:pt>
                <c:pt idx="195">
                  <c:v>0.18755142857142854</c:v>
                </c:pt>
                <c:pt idx="196">
                  <c:v>0.18642428571428571</c:v>
                </c:pt>
                <c:pt idx="197">
                  <c:v>0.18524428571428572</c:v>
                </c:pt>
                <c:pt idx="198">
                  <c:v>0.18401285714285714</c:v>
                </c:pt>
                <c:pt idx="199">
                  <c:v>0.18289</c:v>
                </c:pt>
                <c:pt idx="200">
                  <c:v>0.18178428571428573</c:v>
                </c:pt>
                <c:pt idx="201">
                  <c:v>0.15</c:v>
                </c:pt>
                <c:pt idx="202">
                  <c:v>0.1</c:v>
                </c:pt>
                <c:pt idx="203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F8-45C7-9C1C-BD0E7EF75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702304"/>
        <c:axId val="1507696320"/>
      </c:scatterChart>
      <c:valAx>
        <c:axId val="150770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Period (sec)</a:t>
                </a:r>
                <a:endParaRPr lang="en-US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696320"/>
        <c:crosses val="autoZero"/>
        <c:crossBetween val="midCat"/>
      </c:valAx>
      <c:valAx>
        <c:axId val="1507696320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Spectral Acceleration (g)</a:t>
                </a:r>
              </a:p>
            </c:rich>
          </c:tx>
          <c:layout>
            <c:manualLayout>
              <c:xMode val="edge"/>
              <c:yMode val="edge"/>
              <c:x val="1.2877595125433182E-3"/>
              <c:y val="0.183261016480479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70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Displacement </a:t>
            </a:r>
          </a:p>
        </c:rich>
      </c:tx>
      <c:layout>
        <c:manualLayout>
          <c:xMode val="edge"/>
          <c:yMode val="edge"/>
          <c:x val="0.33470398415671121"/>
          <c:y val="2.95248146659753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130182642012558"/>
          <c:y val="8.7528935799239246E-2"/>
          <c:w val="0.78933029824722911"/>
          <c:h val="0.78840046891486626"/>
        </c:manualLayout>
      </c:layout>
      <c:scatterChart>
        <c:scatterStyle val="lineMarker"/>
        <c:varyColors val="0"/>
        <c:ser>
          <c:idx val="0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Building'!$AX$12:$AX$56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7.3428837204980679</c:v>
                </c:pt>
                <c:pt idx="2">
                  <c:v>21.971288336320729</c:v>
                </c:pt>
                <c:pt idx="3">
                  <c:v>41.944147585187409</c:v>
                </c:pt>
                <c:pt idx="4">
                  <c:v>66.047589160046073</c:v>
                </c:pt>
                <c:pt idx="5">
                  <c:v>93.349964305548767</c:v>
                </c:pt>
                <c:pt idx="6">
                  <c:v>122.83583281662762</c:v>
                </c:pt>
                <c:pt idx="7">
                  <c:v>154.00397946718351</c:v>
                </c:pt>
                <c:pt idx="8">
                  <c:v>186.4039319303885</c:v>
                </c:pt>
                <c:pt idx="9">
                  <c:v>219.78213920891156</c:v>
                </c:pt>
                <c:pt idx="10">
                  <c:v>253.7600388813218</c:v>
                </c:pt>
                <c:pt idx="11">
                  <c:v>288.14647999117443</c:v>
                </c:pt>
                <c:pt idx="12">
                  <c:v>322.77428862864178</c:v>
                </c:pt>
                <c:pt idx="13">
                  <c:v>357.49518703688943</c:v>
                </c:pt>
                <c:pt idx="14">
                  <c:v>392.34152040542506</c:v>
                </c:pt>
                <c:pt idx="15">
                  <c:v>427.19121877964051</c:v>
                </c:pt>
                <c:pt idx="16">
                  <c:v>461.92685659509613</c:v>
                </c:pt>
                <c:pt idx="17">
                  <c:v>496.43198668307906</c:v>
                </c:pt>
                <c:pt idx="18">
                  <c:v>530.92819471485518</c:v>
                </c:pt>
                <c:pt idx="19">
                  <c:v>565.29702610777554</c:v>
                </c:pt>
                <c:pt idx="20">
                  <c:v>599.24175406587369</c:v>
                </c:pt>
                <c:pt idx="21">
                  <c:v>633.14619349281884</c:v>
                </c:pt>
                <c:pt idx="22">
                  <c:v>666.70243901479728</c:v>
                </c:pt>
                <c:pt idx="23">
                  <c:v>699.76768933326559</c:v>
                </c:pt>
                <c:pt idx="24">
                  <c:v>732.71762116304251</c:v>
                </c:pt>
                <c:pt idx="25">
                  <c:v>765.05557699650672</c:v>
                </c:pt>
                <c:pt idx="26">
                  <c:v>797.15469504103771</c:v>
                </c:pt>
                <c:pt idx="27">
                  <c:v>828.68826723460529</c:v>
                </c:pt>
                <c:pt idx="28">
                  <c:v>859.67861548898475</c:v>
                </c:pt>
                <c:pt idx="29">
                  <c:v>890.14757262650858</c:v>
                </c:pt>
                <c:pt idx="30">
                  <c:v>920.11525726355501</c:v>
                </c:pt>
                <c:pt idx="31">
                  <c:v>949.42346317038152</c:v>
                </c:pt>
                <c:pt idx="32">
                  <c:v>978.26141519510293</c:v>
                </c:pt>
                <c:pt idx="33">
                  <c:v>1006.4610202620353</c:v>
                </c:pt>
                <c:pt idx="34">
                  <c:v>1033.8464622874317</c:v>
                </c:pt>
                <c:pt idx="35">
                  <c:v>1060.7633014601117</c:v>
                </c:pt>
                <c:pt idx="36">
                  <c:v>1086.8434581271454</c:v>
                </c:pt>
                <c:pt idx="37">
                  <c:v>1112.2395113888279</c:v>
                </c:pt>
                <c:pt idx="38">
                  <c:v>1136.7448717903399</c:v>
                </c:pt>
                <c:pt idx="39">
                  <c:v>1160.5000548066582</c:v>
                </c:pt>
                <c:pt idx="40">
                  <c:v>1183.6432381241577</c:v>
                </c:pt>
                <c:pt idx="41">
                  <c:v>1205.9613732102034</c:v>
                </c:pt>
                <c:pt idx="42">
                  <c:v>1227.4245878490462</c:v>
                </c:pt>
                <c:pt idx="43">
                  <c:v>1248.3632409099496</c:v>
                </c:pt>
                <c:pt idx="44">
                  <c:v>1268.4092803650881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35A-4F26-B271-95210D270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338912"/>
        <c:axId val="1453343264"/>
      </c:scatterChart>
      <c:valAx>
        <c:axId val="145333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43264"/>
        <c:crosses val="autoZero"/>
        <c:crossBetween val="midCat"/>
      </c:valAx>
      <c:valAx>
        <c:axId val="14533432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No. of Stories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38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661766129482586"/>
          <c:y val="0.59810779133933445"/>
          <c:w val="0.52703624833690843"/>
          <c:h val="9.3772345343260413E-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Story Shear Envelope</a:t>
            </a:r>
          </a:p>
        </c:rich>
      </c:tx>
      <c:layout>
        <c:manualLayout>
          <c:xMode val="edge"/>
          <c:yMode val="edge"/>
          <c:x val="0.30115834256669299"/>
          <c:y val="8.7084492882287491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0138888888888893"/>
          <c:h val="0.7958021883223777"/>
        </c:manualLayout>
      </c:layout>
      <c:scatterChart>
        <c:scatterStyle val="lineMarker"/>
        <c:varyColors val="0"/>
        <c:ser>
          <c:idx val="6"/>
          <c:order val="0"/>
          <c:tx>
            <c:v>Combined 3 Modes</c:v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Building'!$AZ$13:$AZ$57</c:f>
              <c:numCache>
                <c:formatCode>0.000</c:formatCode>
                <c:ptCount val="45"/>
                <c:pt idx="0">
                  <c:v>74.899119656794852</c:v>
                </c:pt>
                <c:pt idx="1">
                  <c:v>74.787428016625299</c:v>
                </c:pt>
                <c:pt idx="2">
                  <c:v>74.466587696932123</c:v>
                </c:pt>
                <c:pt idx="3">
                  <c:v>73.878232623752083</c:v>
                </c:pt>
                <c:pt idx="4">
                  <c:v>72.999469983214112</c:v>
                </c:pt>
                <c:pt idx="5">
                  <c:v>71.837916321213811</c:v>
                </c:pt>
                <c:pt idx="6">
                  <c:v>70.428338680296193</c:v>
                </c:pt>
                <c:pt idx="7">
                  <c:v>68.827259369368889</c:v>
                </c:pt>
                <c:pt idx="8">
                  <c:v>67.1065641844597</c:v>
                </c:pt>
                <c:pt idx="9">
                  <c:v>65.345863710407642</c:v>
                </c:pt>
                <c:pt idx="10">
                  <c:v>63.624298001326707</c:v>
                </c:pt>
                <c:pt idx="11">
                  <c:v>62.011116902811395</c:v>
                </c:pt>
                <c:pt idx="12">
                  <c:v>60.557276613116045</c:v>
                </c:pt>
                <c:pt idx="13">
                  <c:v>59.289079512692531</c:v>
                </c:pt>
                <c:pt idx="14">
                  <c:v>58.205113215884943</c:v>
                </c:pt>
                <c:pt idx="15">
                  <c:v>57.27812057497912</c:v>
                </c:pt>
                <c:pt idx="16">
                  <c:v>56.460703937908484</c:v>
                </c:pt>
                <c:pt idx="17">
                  <c:v>55.694176759699324</c:v>
                </c:pt>
                <c:pt idx="18">
                  <c:v>54.91774842634576</c:v>
                </c:pt>
                <c:pt idx="19">
                  <c:v>54.078230456837105</c:v>
                </c:pt>
                <c:pt idx="20">
                  <c:v>53.13790855718176</c:v>
                </c:pt>
                <c:pt idx="21">
                  <c:v>52.078235748308636</c:v>
                </c:pt>
                <c:pt idx="22">
                  <c:v>50.90303671719419</c:v>
                </c:pt>
                <c:pt idx="23">
                  <c:v>49.637364326417469</c:v>
                </c:pt>
                <c:pt idx="24">
                  <c:v>48.322870386685551</c:v>
                </c:pt>
                <c:pt idx="25">
                  <c:v>47.012757845593129</c:v>
                </c:pt>
                <c:pt idx="26">
                  <c:v>45.761686315443946</c:v>
                </c:pt>
                <c:pt idx="27">
                  <c:v>44.616362694586826</c:v>
                </c:pt>
                <c:pt idx="28">
                  <c:v>43.604235970871827</c:v>
                </c:pt>
                <c:pt idx="29">
                  <c:v>42.725048191947728</c:v>
                </c:pt>
                <c:pt idx="30">
                  <c:v>41.946564997182847</c:v>
                </c:pt>
                <c:pt idx="31">
                  <c:v>41.206214313766999</c:v>
                </c:pt>
                <c:pt idx="32">
                  <c:v>40.416633157904705</c:v>
                </c:pt>
                <c:pt idx="33">
                  <c:v>39.476357771934687</c:v>
                </c:pt>
                <c:pt idx="34">
                  <c:v>38.280125551082691</c:v>
                </c:pt>
                <c:pt idx="35">
                  <c:v>36.727541332438854</c:v>
                </c:pt>
                <c:pt idx="36">
                  <c:v>34.732190405742948</c:v>
                </c:pt>
                <c:pt idx="37">
                  <c:v>32.224820826366141</c:v>
                </c:pt>
                <c:pt idx="38">
                  <c:v>29.157262351155627</c:v>
                </c:pt>
                <c:pt idx="39">
                  <c:v>25.501958788050349</c:v>
                </c:pt>
                <c:pt idx="40">
                  <c:v>21.454166994329334</c:v>
                </c:pt>
                <c:pt idx="41">
                  <c:v>16.613765495038951</c:v>
                </c:pt>
                <c:pt idx="42">
                  <c:v>11.207366168614803</c:v>
                </c:pt>
                <c:pt idx="43">
                  <c:v>5.2626857609628086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25C5-4703-851A-DC859CAAD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3184"/>
        <c:axId val="1506403728"/>
      </c:scatterChart>
      <c:valAx>
        <c:axId val="150640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Story Shear (x10^6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728"/>
        <c:crosses val="autoZero"/>
        <c:crossBetween val="midCat"/>
      </c:valAx>
      <c:valAx>
        <c:axId val="15064037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318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Overturning Moment </a:t>
            </a:r>
          </a:p>
        </c:rich>
      </c:tx>
      <c:layout>
        <c:manualLayout>
          <c:xMode val="edge"/>
          <c:yMode val="edge"/>
          <c:x val="0.27140242626583472"/>
          <c:y val="1.323837009187428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79238407699037616"/>
          <c:h val="0.7958021883223777"/>
        </c:manualLayout>
      </c:layout>
      <c:scatterChart>
        <c:scatterStyle val="lineMarker"/>
        <c:varyColors val="0"/>
        <c:ser>
          <c:idx val="0"/>
          <c:order val="0"/>
          <c:tx>
            <c:v>Combined 3 Modes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'44-story Example Building'!$BA$13:$BA$57</c:f>
              <c:numCache>
                <c:formatCode>0.000</c:formatCode>
                <c:ptCount val="45"/>
                <c:pt idx="0">
                  <c:v>5.8020776348699226</c:v>
                </c:pt>
                <c:pt idx="1">
                  <c:v>5.6041986676638134</c:v>
                </c:pt>
                <c:pt idx="2">
                  <c:v>5.4094903060974326</c:v>
                </c:pt>
                <c:pt idx="3">
                  <c:v>5.2183612721694619</c:v>
                </c:pt>
                <c:pt idx="4">
                  <c:v>5.0311830646849911</c:v>
                </c:pt>
                <c:pt idx="5">
                  <c:v>4.8482371343500512</c:v>
                </c:pt>
                <c:pt idx="6">
                  <c:v>4.6696812760529447</c:v>
                </c:pt>
                <c:pt idx="7">
                  <c:v>4.4955327181918703</c:v>
                </c:pt>
                <c:pt idx="8">
                  <c:v>4.3256724961228707</c:v>
                </c:pt>
                <c:pt idx="9">
                  <c:v>4.1598657468007936</c:v>
                </c:pt>
                <c:pt idx="10">
                  <c:v>3.9977956425951038</c:v>
                </c:pt>
                <c:pt idx="11">
                  <c:v>3.8391039065467276</c:v>
                </c:pt>
                <c:pt idx="12">
                  <c:v>3.6834345757837967</c:v>
                </c:pt>
                <c:pt idx="13">
                  <c:v>3.5304741330126146</c:v>
                </c:pt>
                <c:pt idx="14">
                  <c:v>3.3799828370152167</c:v>
                </c:pt>
                <c:pt idx="15">
                  <c:v>3.2318142883126351</c:v>
                </c:pt>
                <c:pt idx="16">
                  <c:v>3.0859188959001926</c:v>
                </c:pt>
                <c:pt idx="17">
                  <c:v>2.9423318032957915</c:v>
                </c:pt>
                <c:pt idx="18">
                  <c:v>2.8011467995971993</c:v>
                </c:pt>
                <c:pt idx="19">
                  <c:v>2.6624818011145179</c:v>
                </c:pt>
                <c:pt idx="20">
                  <c:v>2.5264363231773563</c:v>
                </c:pt>
                <c:pt idx="21">
                  <c:v>2.3930480756869614</c:v>
                </c:pt>
                <c:pt idx="22">
                  <c:v>2.2622605128654327</c:v>
                </c:pt>
                <c:pt idx="23">
                  <c:v>2.1338988489569681</c:v>
                </c:pt>
                <c:pt idx="24">
                  <c:v>2.0076645871778549</c:v>
                </c:pt>
                <c:pt idx="25">
                  <c:v>1.8831528884909328</c:v>
                </c:pt>
                <c:pt idx="26">
                  <c:v>1.7598840939206981</c:v>
                </c:pt>
                <c:pt idx="27">
                  <c:v>1.6373572565619197</c:v>
                </c:pt>
                <c:pt idx="28">
                  <c:v>1.515110877738068</c:v>
                </c:pt>
                <c:pt idx="29">
                  <c:v>1.3927894101167821</c:v>
                </c:pt>
                <c:pt idx="30">
                  <c:v>1.2702066109286327</c:v>
                </c:pt>
                <c:pt idx="31">
                  <c:v>1.1474004704567955</c:v>
                </c:pt>
                <c:pt idx="32">
                  <c:v>1.0246709426942222</c:v>
                </c:pt>
                <c:pt idx="33">
                  <c:v>0.90260548435348242</c:v>
                </c:pt>
                <c:pt idx="34">
                  <c:v>0.78208120467841402</c:v>
                </c:pt>
                <c:pt idx="35">
                  <c:v>0.66425243004096113</c:v>
                </c:pt>
                <c:pt idx="36">
                  <c:v>0.55052531455772669</c:v>
                </c:pt>
                <c:pt idx="37">
                  <c:v>0.44251426414893047</c:v>
                </c:pt>
                <c:pt idx="38">
                  <c:v>0.34199559839955956</c:v>
                </c:pt>
                <c:pt idx="39">
                  <c:v>0.25085094079507225</c:v>
                </c:pt>
                <c:pt idx="40">
                  <c:v>0.17101274433559918</c:v>
                </c:pt>
                <c:pt idx="41">
                  <c:v>0.10378238592453114</c:v>
                </c:pt>
                <c:pt idx="42">
                  <c:v>5.1682694896784426E-2</c:v>
                </c:pt>
                <c:pt idx="43">
                  <c:v>1.6518820599869446E-2</c:v>
                </c:pt>
                <c:pt idx="44">
                  <c:v>0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4F1-44F7-8310-8AEA637D8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6992"/>
        <c:axId val="1506393936"/>
      </c:scatterChart>
      <c:valAx>
        <c:axId val="150640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dirty="0"/>
                  <a:t>Moment (x10^6 KN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936"/>
        <c:crosses val="autoZero"/>
        <c:crossBetween val="midCat"/>
      </c:valAx>
      <c:valAx>
        <c:axId val="150639393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699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Mode 2</a:t>
            </a:r>
          </a:p>
        </c:rich>
      </c:tx>
      <c:layout>
        <c:manualLayout>
          <c:xMode val="edge"/>
          <c:yMode val="edge"/>
          <c:x val="0.4355709467520491"/>
          <c:y val="1.378937695681121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858601356910833"/>
          <c:y val="8.5717933057109993E-2"/>
          <c:w val="0.81759492352829488"/>
          <c:h val="0.7958021883223777"/>
        </c:manualLayout>
      </c:layout>
      <c:scatterChart>
        <c:scatterStyle val="lineMarker"/>
        <c:varyColors val="0"/>
        <c:ser>
          <c:idx val="2"/>
          <c:order val="0"/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'44-story Example Building'!$CM$12:$CM$56</c:f>
              <c:numCache>
                <c:formatCode>General</c:formatCode>
                <c:ptCount val="45"/>
              </c:numCache>
            </c:numRef>
          </c:xVal>
          <c:yVal>
            <c:numRef>
              <c:f>'44-story Example Building'!$BJ$12:$BJ$56</c:f>
              <c:numCache>
                <c:formatCode>0.000</c:formatCode>
                <c:ptCount val="45"/>
                <c:pt idx="1">
                  <c:v>2.6373080158499649</c:v>
                </c:pt>
                <c:pt idx="2">
                  <c:v>2.5473630307562787</c:v>
                </c:pt>
                <c:pt idx="3">
                  <c:v>2.4588592300442875</c:v>
                </c:pt>
                <c:pt idx="4">
                  <c:v>2.3719823964406643</c:v>
                </c:pt>
                <c:pt idx="5">
                  <c:v>2.2869013930386326</c:v>
                </c:pt>
                <c:pt idx="6">
                  <c:v>2.203744151977296</c:v>
                </c:pt>
                <c:pt idx="7">
                  <c:v>2.1225823982058838</c:v>
                </c:pt>
                <c:pt idx="8">
                  <c:v>2.0434239628144866</c:v>
                </c:pt>
                <c:pt idx="9">
                  <c:v>1.9662147709649411</c:v>
                </c:pt>
                <c:pt idx="10">
                  <c:v>1.8908480667276335</c:v>
                </c:pt>
                <c:pt idx="11">
                  <c:v>1.8171798375432289</c:v>
                </c:pt>
                <c:pt idx="12">
                  <c:v>1.7450472302485125</c:v>
                </c:pt>
                <c:pt idx="13">
                  <c:v>1.6742884435380894</c:v>
                </c:pt>
                <c:pt idx="14">
                  <c:v>1.6047609695511886</c:v>
                </c:pt>
                <c:pt idx="15">
                  <c:v>1.5363558350069169</c:v>
                </c:pt>
                <c:pt idx="16">
                  <c:v>1.4690064946875614</c:v>
                </c:pt>
                <c:pt idx="17">
                  <c:v>1.4026904072273603</c:v>
                </c:pt>
                <c:pt idx="18">
                  <c:v>1.3374235469526325</c:v>
                </c:pt>
                <c:pt idx="19">
                  <c:v>1.2732485452714541</c:v>
                </c:pt>
                <c:pt idx="20">
                  <c:v>1.2102190005065991</c:v>
                </c:pt>
                <c:pt idx="21">
                  <c:v>1.1483801468987984</c:v>
                </c:pt>
                <c:pt idx="22">
                  <c:v>1.0877491253122551</c:v>
                </c:pt>
                <c:pt idx="23">
                  <c:v>1.0283002331206512</c:v>
                </c:pt>
                <c:pt idx="24">
                  <c:v>0.96995402225316729</c:v>
                </c:pt>
                <c:pt idx="25">
                  <c:v>0.91257481235357041</c:v>
                </c:pt>
                <c:pt idx="26">
                  <c:v>0.8559785856776968</c:v>
                </c:pt>
                <c:pt idx="27">
                  <c:v>0.79994731541849906</c:v>
                </c:pt>
                <c:pt idx="28">
                  <c:v>0.7442532984372362</c:v>
                </c:pt>
                <c:pt idx="29">
                  <c:v>0.68868676260821271</c:v>
                </c:pt>
                <c:pt idx="30">
                  <c:v>0.63308609550762818</c:v>
                </c:pt>
                <c:pt idx="31">
                  <c:v>0.57736664133119675</c:v>
                </c:pt>
                <c:pt idx="32">
                  <c:v>0.52154566838945249</c:v>
                </c:pt>
                <c:pt idx="33">
                  <c:v>0.46575951940646459</c:v>
                </c:pt>
                <c:pt idx="34">
                  <c:v>0.41027522016067386</c:v>
                </c:pt>
                <c:pt idx="35">
                  <c:v>0.35549145667200638</c:v>
                </c:pt>
                <c:pt idx="36">
                  <c:v>0.30193292274589145</c:v>
                </c:pt>
                <c:pt idx="37">
                  <c:v>0.25023877934442124</c:v>
                </c:pt>
                <c:pt idx="38">
                  <c:v>0.20114284734042293</c:v>
                </c:pt>
                <c:pt idx="39">
                  <c:v>0.15545254472707251</c:v>
                </c:pt>
                <c:pt idx="40">
                  <c:v>0.11402315490685103</c:v>
                </c:pt>
                <c:pt idx="41">
                  <c:v>7.7733065607090535E-2</c:v>
                </c:pt>
                <c:pt idx="42">
                  <c:v>4.7173811783877785E-2</c:v>
                </c:pt>
                <c:pt idx="43">
                  <c:v>2.3492134043992922E-2</c:v>
                </c:pt>
                <c:pt idx="44">
                  <c:v>7.5085548181224758E-3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59-45BA-89D8-78D066DB2E43}"/>
            </c:ext>
          </c:extLst>
        </c:ser>
        <c:ser>
          <c:idx val="0"/>
          <c:order val="1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Building'!$CM$12:$CM$56</c:f>
              <c:numCache>
                <c:formatCode>General</c:formatCode>
                <c:ptCount val="45"/>
              </c:numCache>
            </c:numRef>
          </c:xVal>
          <c:yVal>
            <c:numRef>
              <c:f>'44-story Example Building'!$BJ$12:$BJ$56</c:f>
              <c:numCache>
                <c:formatCode>0.000</c:formatCode>
                <c:ptCount val="45"/>
                <c:pt idx="1">
                  <c:v>2.6373080158499649</c:v>
                </c:pt>
                <c:pt idx="2">
                  <c:v>2.5473630307562787</c:v>
                </c:pt>
                <c:pt idx="3">
                  <c:v>2.4588592300442875</c:v>
                </c:pt>
                <c:pt idx="4">
                  <c:v>2.3719823964406643</c:v>
                </c:pt>
                <c:pt idx="5">
                  <c:v>2.2869013930386326</c:v>
                </c:pt>
                <c:pt idx="6">
                  <c:v>2.203744151977296</c:v>
                </c:pt>
                <c:pt idx="7">
                  <c:v>2.1225823982058838</c:v>
                </c:pt>
                <c:pt idx="8">
                  <c:v>2.0434239628144866</c:v>
                </c:pt>
                <c:pt idx="9">
                  <c:v>1.9662147709649411</c:v>
                </c:pt>
                <c:pt idx="10">
                  <c:v>1.8908480667276335</c:v>
                </c:pt>
                <c:pt idx="11">
                  <c:v>1.8171798375432289</c:v>
                </c:pt>
                <c:pt idx="12">
                  <c:v>1.7450472302485125</c:v>
                </c:pt>
                <c:pt idx="13">
                  <c:v>1.6742884435380894</c:v>
                </c:pt>
                <c:pt idx="14">
                  <c:v>1.6047609695511886</c:v>
                </c:pt>
                <c:pt idx="15">
                  <c:v>1.5363558350069169</c:v>
                </c:pt>
                <c:pt idx="16">
                  <c:v>1.4690064946875614</c:v>
                </c:pt>
                <c:pt idx="17">
                  <c:v>1.4026904072273603</c:v>
                </c:pt>
                <c:pt idx="18">
                  <c:v>1.3374235469526325</c:v>
                </c:pt>
                <c:pt idx="19">
                  <c:v>1.2732485452714541</c:v>
                </c:pt>
                <c:pt idx="20">
                  <c:v>1.2102190005065991</c:v>
                </c:pt>
                <c:pt idx="21">
                  <c:v>1.1483801468987984</c:v>
                </c:pt>
                <c:pt idx="22">
                  <c:v>1.0877491253122551</c:v>
                </c:pt>
                <c:pt idx="23">
                  <c:v>1.0283002331206512</c:v>
                </c:pt>
                <c:pt idx="24">
                  <c:v>0.96995402225316729</c:v>
                </c:pt>
                <c:pt idx="25">
                  <c:v>0.91257481235357041</c:v>
                </c:pt>
                <c:pt idx="26">
                  <c:v>0.8559785856776968</c:v>
                </c:pt>
                <c:pt idx="27">
                  <c:v>0.79994731541849906</c:v>
                </c:pt>
                <c:pt idx="28">
                  <c:v>0.7442532984372362</c:v>
                </c:pt>
                <c:pt idx="29">
                  <c:v>0.68868676260821271</c:v>
                </c:pt>
                <c:pt idx="30">
                  <c:v>0.63308609550762818</c:v>
                </c:pt>
                <c:pt idx="31">
                  <c:v>0.57736664133119675</c:v>
                </c:pt>
                <c:pt idx="32">
                  <c:v>0.52154566838945249</c:v>
                </c:pt>
                <c:pt idx="33">
                  <c:v>0.46575951940646459</c:v>
                </c:pt>
                <c:pt idx="34">
                  <c:v>0.41027522016067386</c:v>
                </c:pt>
                <c:pt idx="35">
                  <c:v>0.35549145667200638</c:v>
                </c:pt>
                <c:pt idx="36">
                  <c:v>0.30193292274589145</c:v>
                </c:pt>
                <c:pt idx="37">
                  <c:v>0.25023877934442124</c:v>
                </c:pt>
                <c:pt idx="38">
                  <c:v>0.20114284734042293</c:v>
                </c:pt>
                <c:pt idx="39">
                  <c:v>0.15545254472707251</c:v>
                </c:pt>
                <c:pt idx="40">
                  <c:v>0.11402315490685103</c:v>
                </c:pt>
                <c:pt idx="41">
                  <c:v>7.7733065607090535E-2</c:v>
                </c:pt>
                <c:pt idx="42">
                  <c:v>4.7173811783877785E-2</c:v>
                </c:pt>
                <c:pt idx="43">
                  <c:v>2.3492134043992922E-2</c:v>
                </c:pt>
                <c:pt idx="44">
                  <c:v>7.5085548181224758E-3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59-45BA-89D8-78D066DB2E43}"/>
            </c:ext>
          </c:extLst>
        </c:ser>
        <c:ser>
          <c:idx val="1"/>
          <c:order val="2"/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Building'!$AD$12:$AD$56</c:f>
              <c:numCache>
                <c:formatCode>0.000</c:formatCode>
                <c:ptCount val="45"/>
                <c:pt idx="0">
                  <c:v>0</c:v>
                </c:pt>
                <c:pt idx="1">
                  <c:v>-2.105455029399194E-2</c:v>
                </c:pt>
                <c:pt idx="2">
                  <c:v>-6.149042006671817E-2</c:v>
                </c:pt>
                <c:pt idx="3">
                  <c:v>-0.11548954988676198</c:v>
                </c:pt>
                <c:pt idx="4">
                  <c:v>-0.17848482952317815</c:v>
                </c:pt>
                <c:pt idx="5">
                  <c:v>-0.24709816134401513</c:v>
                </c:pt>
                <c:pt idx="6">
                  <c:v>-0.31860608553959224</c:v>
                </c:pt>
                <c:pt idx="7">
                  <c:v>-0.39077524257331953</c:v>
                </c:pt>
                <c:pt idx="8">
                  <c:v>-0.46173619272279404</c:v>
                </c:pt>
                <c:pt idx="9">
                  <c:v>-0.52990409851326814</c:v>
                </c:pt>
                <c:pt idx="10">
                  <c:v>-0.59392286504540293</c:v>
                </c:pt>
                <c:pt idx="11">
                  <c:v>-0.65262722430221576</c:v>
                </c:pt>
                <c:pt idx="12">
                  <c:v>-0.70501705743055576</c:v>
                </c:pt>
                <c:pt idx="13">
                  <c:v>-0.75024039717018831</c:v>
                </c:pt>
                <c:pt idx="14">
                  <c:v>-0.78758239814417541</c:v>
                </c:pt>
                <c:pt idx="15">
                  <c:v>-0.81645832230710758</c:v>
                </c:pt>
                <c:pt idx="16">
                  <c:v>-0.83640909785237882</c:v>
                </c:pt>
                <c:pt idx="17">
                  <c:v>-0.84709840942631875</c:v>
                </c:pt>
                <c:pt idx="18">
                  <c:v>-0.84831054658169214</c:v>
                </c:pt>
                <c:pt idx="19">
                  <c:v>-0.83994844152331838</c:v>
                </c:pt>
                <c:pt idx="20">
                  <c:v>-0.82203438627337777</c:v>
                </c:pt>
                <c:pt idx="21">
                  <c:v>-0.79469243533664979</c:v>
                </c:pt>
                <c:pt idx="22">
                  <c:v>-0.75816535790204242</c:v>
                </c:pt>
                <c:pt idx="23">
                  <c:v>-0.71280349433652357</c:v>
                </c:pt>
                <c:pt idx="24">
                  <c:v>-0.65905657571222931</c:v>
                </c:pt>
                <c:pt idx="25">
                  <c:v>-0.59746868157806932</c:v>
                </c:pt>
                <c:pt idx="26">
                  <c:v>-0.52867106117787388</c:v>
                </c:pt>
                <c:pt idx="27">
                  <c:v>-0.45337393989191532</c:v>
                </c:pt>
                <c:pt idx="28">
                  <c:v>-0.37235731466703498</c:v>
                </c:pt>
                <c:pt idx="29">
                  <c:v>-0.2864607620738201</c:v>
                </c:pt>
                <c:pt idx="30">
                  <c:v>-0.196572266516889</c:v>
                </c:pt>
                <c:pt idx="31">
                  <c:v>-0.10361605534445455</c:v>
                </c:pt>
                <c:pt idx="32">
                  <c:v>-8.5393934186075073E-3</c:v>
                </c:pt>
                <c:pt idx="33">
                  <c:v>8.7701760940115198E-2</c:v>
                </c:pt>
                <c:pt idx="34">
                  <c:v>0.18415841201980601</c:v>
                </c:pt>
                <c:pt idx="35">
                  <c:v>0.27990577540488559</c:v>
                </c:pt>
                <c:pt idx="36">
                  <c:v>0.37406255147128237</c:v>
                </c:pt>
                <c:pt idx="37">
                  <c:v>0.46581286642123826</c:v>
                </c:pt>
                <c:pt idx="38">
                  <c:v>0.55443179897698458</c:v>
                </c:pt>
                <c:pt idx="39">
                  <c:v>0.63931605767561306</c:v>
                </c:pt>
                <c:pt idx="40">
                  <c:v>0.72003517854493859</c:v>
                </c:pt>
                <c:pt idx="41">
                  <c:v>0.79630349260823008</c:v>
                </c:pt>
                <c:pt idx="42">
                  <c:v>0.86818517462086064</c:v>
                </c:pt>
                <c:pt idx="43">
                  <c:v>0.93602369374863725</c:v>
                </c:pt>
                <c:pt idx="44">
                  <c:v>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59-45BA-89D8-78D066DB2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702304"/>
        <c:axId val="1507696320"/>
      </c:scatterChart>
      <c:valAx>
        <c:axId val="150770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Modal Amplitude</a:t>
                </a:r>
                <a:endParaRPr lang="en-US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696320"/>
        <c:crosses val="autoZero"/>
        <c:crossBetween val="midCat"/>
      </c:valAx>
      <c:valAx>
        <c:axId val="1507696320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Storey No.</a:t>
                </a:r>
              </a:p>
            </c:rich>
          </c:tx>
          <c:layout>
            <c:manualLayout>
              <c:xMode val="edge"/>
              <c:yMode val="edge"/>
              <c:x val="3.0376856156426546E-2"/>
              <c:y val="0.3438425857145215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70230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Mode 3</a:t>
            </a:r>
          </a:p>
        </c:rich>
      </c:tx>
      <c:layout>
        <c:manualLayout>
          <c:xMode val="edge"/>
          <c:yMode val="edge"/>
          <c:x val="0.4355709467520491"/>
          <c:y val="1.37893769568112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56480647789155E-2"/>
          <c:y val="8.0127396355165401E-2"/>
          <c:w val="0.84352445644961394"/>
          <c:h val="0.795802188322377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Building'!$CM$12:$CM$56</c:f>
              <c:numCache>
                <c:formatCode>General</c:formatCode>
                <c:ptCount val="45"/>
              </c:numCache>
            </c:numRef>
          </c:xVal>
          <c:yVal>
            <c:numRef>
              <c:f>'44-story Example Building'!$BJ$12:$BJ$56</c:f>
              <c:numCache>
                <c:formatCode>0.000</c:formatCode>
                <c:ptCount val="45"/>
                <c:pt idx="1">
                  <c:v>2.6373080158499649</c:v>
                </c:pt>
                <c:pt idx="2">
                  <c:v>2.5473630307562787</c:v>
                </c:pt>
                <c:pt idx="3">
                  <c:v>2.4588592300442875</c:v>
                </c:pt>
                <c:pt idx="4">
                  <c:v>2.3719823964406643</c:v>
                </c:pt>
                <c:pt idx="5">
                  <c:v>2.2869013930386326</c:v>
                </c:pt>
                <c:pt idx="6">
                  <c:v>2.203744151977296</c:v>
                </c:pt>
                <c:pt idx="7">
                  <c:v>2.1225823982058838</c:v>
                </c:pt>
                <c:pt idx="8">
                  <c:v>2.0434239628144866</c:v>
                </c:pt>
                <c:pt idx="9">
                  <c:v>1.9662147709649411</c:v>
                </c:pt>
                <c:pt idx="10">
                  <c:v>1.8908480667276335</c:v>
                </c:pt>
                <c:pt idx="11">
                  <c:v>1.8171798375432289</c:v>
                </c:pt>
                <c:pt idx="12">
                  <c:v>1.7450472302485125</c:v>
                </c:pt>
                <c:pt idx="13">
                  <c:v>1.6742884435380894</c:v>
                </c:pt>
                <c:pt idx="14">
                  <c:v>1.6047609695511886</c:v>
                </c:pt>
                <c:pt idx="15">
                  <c:v>1.5363558350069169</c:v>
                </c:pt>
                <c:pt idx="16">
                  <c:v>1.4690064946875614</c:v>
                </c:pt>
                <c:pt idx="17">
                  <c:v>1.4026904072273603</c:v>
                </c:pt>
                <c:pt idx="18">
                  <c:v>1.3374235469526325</c:v>
                </c:pt>
                <c:pt idx="19">
                  <c:v>1.2732485452714541</c:v>
                </c:pt>
                <c:pt idx="20">
                  <c:v>1.2102190005065991</c:v>
                </c:pt>
                <c:pt idx="21">
                  <c:v>1.1483801468987984</c:v>
                </c:pt>
                <c:pt idx="22">
                  <c:v>1.0877491253122551</c:v>
                </c:pt>
                <c:pt idx="23">
                  <c:v>1.0283002331206512</c:v>
                </c:pt>
                <c:pt idx="24">
                  <c:v>0.96995402225316729</c:v>
                </c:pt>
                <c:pt idx="25">
                  <c:v>0.91257481235357041</c:v>
                </c:pt>
                <c:pt idx="26">
                  <c:v>0.8559785856776968</c:v>
                </c:pt>
                <c:pt idx="27">
                  <c:v>0.79994731541849906</c:v>
                </c:pt>
                <c:pt idx="28">
                  <c:v>0.7442532984372362</c:v>
                </c:pt>
                <c:pt idx="29">
                  <c:v>0.68868676260821271</c:v>
                </c:pt>
                <c:pt idx="30">
                  <c:v>0.63308609550762818</c:v>
                </c:pt>
                <c:pt idx="31">
                  <c:v>0.57736664133119675</c:v>
                </c:pt>
                <c:pt idx="32">
                  <c:v>0.52154566838945249</c:v>
                </c:pt>
                <c:pt idx="33">
                  <c:v>0.46575951940646459</c:v>
                </c:pt>
                <c:pt idx="34">
                  <c:v>0.41027522016067386</c:v>
                </c:pt>
                <c:pt idx="35">
                  <c:v>0.35549145667200638</c:v>
                </c:pt>
                <c:pt idx="36">
                  <c:v>0.30193292274589145</c:v>
                </c:pt>
                <c:pt idx="37">
                  <c:v>0.25023877934442124</c:v>
                </c:pt>
                <c:pt idx="38">
                  <c:v>0.20114284734042293</c:v>
                </c:pt>
                <c:pt idx="39">
                  <c:v>0.15545254472707251</c:v>
                </c:pt>
                <c:pt idx="40">
                  <c:v>0.11402315490685103</c:v>
                </c:pt>
                <c:pt idx="41">
                  <c:v>7.7733065607090535E-2</c:v>
                </c:pt>
                <c:pt idx="42">
                  <c:v>4.7173811783877785E-2</c:v>
                </c:pt>
                <c:pt idx="43">
                  <c:v>2.3492134043992922E-2</c:v>
                </c:pt>
                <c:pt idx="44">
                  <c:v>7.5085548181224758E-3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1-4465-BAAA-EFE201255207}"/>
            </c:ext>
          </c:extLst>
        </c:ser>
        <c:ser>
          <c:idx val="1"/>
          <c:order val="1"/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Building'!$AN$12:$AN$56</c:f>
              <c:numCache>
                <c:formatCode>0.000</c:formatCode>
                <c:ptCount val="45"/>
                <c:pt idx="0">
                  <c:v>0</c:v>
                </c:pt>
                <c:pt idx="1">
                  <c:v>4.2941418575936342E-2</c:v>
                </c:pt>
                <c:pt idx="2">
                  <c:v>0.12223899025929484</c:v>
                </c:pt>
                <c:pt idx="3">
                  <c:v>0.22417341199067087</c:v>
                </c:pt>
                <c:pt idx="4">
                  <c:v>0.33722046920016469</c:v>
                </c:pt>
                <c:pt idx="5">
                  <c:v>0.45259980792975718</c:v>
                </c:pt>
                <c:pt idx="6">
                  <c:v>0.56304019755796408</c:v>
                </c:pt>
                <c:pt idx="7">
                  <c:v>0.66223075867745917</c:v>
                </c:pt>
                <c:pt idx="8">
                  <c:v>0.74523254218685697</c:v>
                </c:pt>
                <c:pt idx="9">
                  <c:v>0.80806695019892993</c:v>
                </c:pt>
                <c:pt idx="10">
                  <c:v>0.84771573604060924</c:v>
                </c:pt>
                <c:pt idx="11">
                  <c:v>0.862258197283578</c:v>
                </c:pt>
                <c:pt idx="12">
                  <c:v>0.85073398271367817</c:v>
                </c:pt>
                <c:pt idx="13">
                  <c:v>0.81314309233090953</c:v>
                </c:pt>
                <c:pt idx="14">
                  <c:v>0.7505830703800247</c:v>
                </c:pt>
                <c:pt idx="15">
                  <c:v>0.66483742625874609</c:v>
                </c:pt>
                <c:pt idx="16">
                  <c:v>0.55851282754836051</c:v>
                </c:pt>
                <c:pt idx="17">
                  <c:v>0.43503910001371932</c:v>
                </c:pt>
                <c:pt idx="18">
                  <c:v>0.29839484154204965</c:v>
                </c:pt>
                <c:pt idx="19">
                  <c:v>0.15283303608176707</c:v>
                </c:pt>
                <c:pt idx="20">
                  <c:v>3.0182466730690081E-3</c:v>
                </c:pt>
                <c:pt idx="21">
                  <c:v>-0.1461105775826588</c:v>
                </c:pt>
                <c:pt idx="22">
                  <c:v>-0.28975168061462481</c:v>
                </c:pt>
                <c:pt idx="23">
                  <c:v>-0.42324049938263136</c:v>
                </c:pt>
                <c:pt idx="24">
                  <c:v>-0.5421868569076691</c:v>
                </c:pt>
                <c:pt idx="25">
                  <c:v>-0.64288654136369872</c:v>
                </c:pt>
                <c:pt idx="26">
                  <c:v>-0.72190972698586908</c:v>
                </c:pt>
                <c:pt idx="27">
                  <c:v>-0.7766497461928934</c:v>
                </c:pt>
                <c:pt idx="28">
                  <c:v>-0.80532308958704901</c:v>
                </c:pt>
                <c:pt idx="29">
                  <c:v>-0.80696940595417754</c:v>
                </c:pt>
                <c:pt idx="30">
                  <c:v>-0.78131430923309098</c:v>
                </c:pt>
                <c:pt idx="31">
                  <c:v>-0.72931815063794758</c:v>
                </c:pt>
                <c:pt idx="32">
                  <c:v>-0.65221566744409376</c:v>
                </c:pt>
                <c:pt idx="33">
                  <c:v>-0.55261352723281654</c:v>
                </c:pt>
                <c:pt idx="34">
                  <c:v>-0.43339278364659073</c:v>
                </c:pt>
                <c:pt idx="35">
                  <c:v>-0.29798326245026757</c:v>
                </c:pt>
                <c:pt idx="36">
                  <c:v>-0.15063794759226234</c:v>
                </c:pt>
                <c:pt idx="37">
                  <c:v>4.6645630401975589E-3</c:v>
                </c:pt>
                <c:pt idx="38">
                  <c:v>0.1633968994375086</c:v>
                </c:pt>
                <c:pt idx="39">
                  <c:v>0.32144327068184936</c:v>
                </c:pt>
                <c:pt idx="40">
                  <c:v>0.47523665797777476</c:v>
                </c:pt>
                <c:pt idx="41">
                  <c:v>0.62148442859102759</c:v>
                </c:pt>
                <c:pt idx="42">
                  <c:v>0.7579914940321032</c:v>
                </c:pt>
                <c:pt idx="43">
                  <c:v>0.88407188914803136</c:v>
                </c:pt>
                <c:pt idx="44">
                  <c:v>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F1-4465-BAAA-EFE201255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702304"/>
        <c:axId val="1507696320"/>
      </c:scatterChart>
      <c:valAx>
        <c:axId val="150770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Modal Amplitude</a:t>
                </a:r>
                <a:endParaRPr lang="en-US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696320"/>
        <c:crosses val="autoZero"/>
        <c:crossBetween val="midCat"/>
      </c:valAx>
      <c:valAx>
        <c:axId val="1507696320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Storey No.</a:t>
                </a:r>
              </a:p>
            </c:rich>
          </c:tx>
          <c:layout>
            <c:manualLayout>
              <c:xMode val="edge"/>
              <c:yMode val="edge"/>
              <c:x val="1.092970646543716E-2"/>
              <c:y val="0.34943308187105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770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IDR Envelope</a:t>
            </a:r>
          </a:p>
        </c:rich>
      </c:tx>
      <c:layout>
        <c:manualLayout>
          <c:xMode val="edge"/>
          <c:yMode val="edge"/>
          <c:x val="0.39327178189276379"/>
          <c:y val="1.205799662687681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479184893554971"/>
          <c:y val="8.0127396355165401E-2"/>
          <c:w val="0.81940944881889766"/>
          <c:h val="0.7958021883223777"/>
        </c:manualLayout>
      </c:layout>
      <c:scatterChart>
        <c:scatterStyle val="lineMarker"/>
        <c:varyColors val="0"/>
        <c:ser>
          <c:idx val="1"/>
          <c:order val="0"/>
          <c:tx>
            <c:v>Mode 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Building'!$W$13:$W$56</c:f>
              <c:numCache>
                <c:formatCode>0.000</c:formatCode>
                <c:ptCount val="44"/>
                <c:pt idx="0">
                  <c:v>0.19304384884850986</c:v>
                </c:pt>
                <c:pt idx="1">
                  <c:v>0.3916032362355486</c:v>
                </c:pt>
                <c:pt idx="2">
                  <c:v>0.5405227767758275</c:v>
                </c:pt>
                <c:pt idx="3">
                  <c:v>0.66186462462346229</c:v>
                </c:pt>
                <c:pt idx="4">
                  <c:v>0.76114431831698215</c:v>
                </c:pt>
                <c:pt idx="5">
                  <c:v>0.83284631931785658</c:v>
                </c:pt>
                <c:pt idx="6">
                  <c:v>0.89351724324167403</c:v>
                </c:pt>
                <c:pt idx="7">
                  <c:v>0.94315709008843385</c:v>
                </c:pt>
                <c:pt idx="8">
                  <c:v>0.9872813983966644</c:v>
                </c:pt>
                <c:pt idx="9">
                  <c:v>1.0203746296278391</c:v>
                </c:pt>
                <c:pt idx="10">
                  <c:v>1.0479523223204819</c:v>
                </c:pt>
                <c:pt idx="11">
                  <c:v>1.0700144764745954</c:v>
                </c:pt>
                <c:pt idx="12">
                  <c:v>1.0865610920901858</c:v>
                </c:pt>
                <c:pt idx="13">
                  <c:v>1.1031077077057709</c:v>
                </c:pt>
                <c:pt idx="14">
                  <c:v>1.1141387847828295</c:v>
                </c:pt>
                <c:pt idx="15">
                  <c:v>1.1196543233213543</c:v>
                </c:pt>
                <c:pt idx="16">
                  <c:v>1.1196543233213561</c:v>
                </c:pt>
                <c:pt idx="17">
                  <c:v>1.1251698618598862</c:v>
                </c:pt>
                <c:pt idx="18">
                  <c:v>1.125169861859888</c:v>
                </c:pt>
                <c:pt idx="19">
                  <c:v>1.1141387847828312</c:v>
                </c:pt>
                <c:pt idx="20">
                  <c:v>1.1141387847828277</c:v>
                </c:pt>
                <c:pt idx="21">
                  <c:v>1.1031077077057674</c:v>
                </c:pt>
                <c:pt idx="22">
                  <c:v>1.0865610920901858</c:v>
                </c:pt>
                <c:pt idx="23">
                  <c:v>1.0810455535516539</c:v>
                </c:pt>
                <c:pt idx="24">
                  <c:v>1.0589833993975439</c:v>
                </c:pt>
                <c:pt idx="25">
                  <c:v>1.0479523223204801</c:v>
                </c:pt>
                <c:pt idx="26">
                  <c:v>1.0258901681663595</c:v>
                </c:pt>
                <c:pt idx="27">
                  <c:v>1.0038280140122566</c:v>
                </c:pt>
                <c:pt idx="28">
                  <c:v>0.98176585985813958</c:v>
                </c:pt>
                <c:pt idx="29">
                  <c:v>0.95970370570401897</c:v>
                </c:pt>
                <c:pt idx="30">
                  <c:v>0.9321260130113771</c:v>
                </c:pt>
                <c:pt idx="31">
                  <c:v>0.91006385885725649</c:v>
                </c:pt>
                <c:pt idx="32">
                  <c:v>0.88248616616461817</c:v>
                </c:pt>
                <c:pt idx="33">
                  <c:v>0.84939293493344437</c:v>
                </c:pt>
                <c:pt idx="34">
                  <c:v>0.82733078077932731</c:v>
                </c:pt>
                <c:pt idx="35">
                  <c:v>0.79423754954815706</c:v>
                </c:pt>
                <c:pt idx="36">
                  <c:v>0.76665985685551163</c:v>
                </c:pt>
                <c:pt idx="37">
                  <c:v>0.73356662562433428</c:v>
                </c:pt>
                <c:pt idx="38">
                  <c:v>0.70598893293168885</c:v>
                </c:pt>
                <c:pt idx="39">
                  <c:v>0.68392677877758246</c:v>
                </c:pt>
                <c:pt idx="40">
                  <c:v>0.65634908608493703</c:v>
                </c:pt>
                <c:pt idx="41">
                  <c:v>0.62877139339228449</c:v>
                </c:pt>
                <c:pt idx="42">
                  <c:v>0.61222477777670292</c:v>
                </c:pt>
                <c:pt idx="43">
                  <c:v>0.58464708508405749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A92-486C-90AA-1598B02AA104}"/>
            </c:ext>
          </c:extLst>
        </c:ser>
        <c:ser>
          <c:idx val="2"/>
          <c:order val="1"/>
          <c:tx>
            <c:v>Mode 2</c:v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Building'!$AG$13:$AG$56</c:f>
              <c:numCache>
                <c:formatCode>0.000</c:formatCode>
                <c:ptCount val="44"/>
                <c:pt idx="0">
                  <c:v>0.10738581084340357</c:v>
                </c:pt>
                <c:pt idx="1">
                  <c:v>0.20623754020248858</c:v>
                </c:pt>
                <c:pt idx="2">
                  <c:v>0.2754150651328956</c:v>
                </c:pt>
                <c:pt idx="3">
                  <c:v>0.32129867836663706</c:v>
                </c:pt>
                <c:pt idx="4">
                  <c:v>0.34995277359833343</c:v>
                </c:pt>
                <c:pt idx="5">
                  <c:v>0.36471624015935045</c:v>
                </c:pt>
                <c:pt idx="6">
                  <c:v>0.36808876645364497</c:v>
                </c:pt>
                <c:pt idx="7">
                  <c:v>0.36192647497173724</c:v>
                </c:pt>
                <c:pt idx="8">
                  <c:v>0.34768093996743765</c:v>
                </c:pt>
                <c:pt idx="9">
                  <c:v>0.32651883119106984</c:v>
                </c:pt>
                <c:pt idx="10">
                  <c:v>0.29941343466424941</c:v>
                </c:pt>
                <c:pt idx="11">
                  <c:v>0.26720707077000805</c:v>
                </c:pt>
                <c:pt idx="12">
                  <c:v>0.23065536614063695</c:v>
                </c:pt>
                <c:pt idx="13">
                  <c:v>0.1904576919057277</c:v>
                </c:pt>
                <c:pt idx="14">
                  <c:v>0.1472776424473885</c:v>
                </c:pt>
                <c:pt idx="15">
                  <c:v>0.10175616097082152</c:v>
                </c:pt>
                <c:pt idx="16">
                  <c:v>5.4519349722366606E-2</c:v>
                </c:pt>
                <c:pt idx="17">
                  <c:v>6.1823372841329771E-3</c:v>
                </c:pt>
                <c:pt idx="18">
                  <c:v>4.2649755967831382E-2</c:v>
                </c:pt>
                <c:pt idx="19">
                  <c:v>9.13681518553906E-2</c:v>
                </c:pt>
                <c:pt idx="20">
                  <c:v>0.13945382496338254</c:v>
                </c:pt>
                <c:pt idx="21">
                  <c:v>0.18630128752616534</c:v>
                </c:pt>
                <c:pt idx="22">
                  <c:v>0.2313618876837813</c:v>
                </c:pt>
                <c:pt idx="23">
                  <c:v>0.27412869694259134</c:v>
                </c:pt>
                <c:pt idx="24">
                  <c:v>0.31412050399488844</c:v>
                </c:pt>
                <c:pt idx="25">
                  <c:v>0.3508927119131986</c:v>
                </c:pt>
                <c:pt idx="26">
                  <c:v>0.38404251387758803</c:v>
                </c:pt>
                <c:pt idx="27">
                  <c:v>0.41321404969891601</c:v>
                </c:pt>
                <c:pt idx="28">
                  <c:v>0.43810344177750449</c:v>
                </c:pt>
                <c:pt idx="29">
                  <c:v>0.45846379267617055</c:v>
                </c:pt>
                <c:pt idx="30">
                  <c:v>0.4741102502925939</c:v>
                </c:pt>
                <c:pt idx="31">
                  <c:v>0.48492531498545949</c:v>
                </c:pt>
                <c:pt idx="32">
                  <c:v>0.49086464697684595</c:v>
                </c:pt>
                <c:pt idx="33">
                  <c:v>0.49196375808547216</c:v>
                </c:pt>
                <c:pt idx="34">
                  <c:v>0.48834613466708876</c:v>
                </c:pt>
                <c:pt idx="35">
                  <c:v>0.48023356486393642</c:v>
                </c:pt>
                <c:pt idx="36">
                  <c:v>0.46795974402028406</c:v>
                </c:pt>
                <c:pt idx="37">
                  <c:v>0.45198856283771072</c:v>
                </c:pt>
                <c:pt idx="38">
                  <c:v>0.43294037730146107</c:v>
                </c:pt>
                <c:pt idx="39">
                  <c:v>0.41169667003491961</c:v>
                </c:pt>
                <c:pt idx="40">
                  <c:v>0.38899594781100744</c:v>
                </c:pt>
                <c:pt idx="41">
                  <c:v>0.36662254001771366</c:v>
                </c:pt>
                <c:pt idx="42">
                  <c:v>0.34600094902197126</c:v>
                </c:pt>
                <c:pt idx="43">
                  <c:v>0.32630226842360699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A92-486C-90AA-1598B02AA104}"/>
            </c:ext>
          </c:extLst>
        </c:ser>
        <c:ser>
          <c:idx val="0"/>
          <c:order val="2"/>
          <c:tx>
            <c:v>Mode 3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'44-story Example Building'!$AQ$13:$AQ$56</c:f>
              <c:numCache>
                <c:formatCode>0.000</c:formatCode>
                <c:ptCount val="44"/>
                <c:pt idx="0">
                  <c:v>6.2101526825252211E-2</c:v>
                </c:pt>
                <c:pt idx="1">
                  <c:v>0.11467949682107278</c:v>
                </c:pt>
                <c:pt idx="2">
                  <c:v>0.14741672342224402</c:v>
                </c:pt>
                <c:pt idx="3">
                  <c:v>0.16348772557191005</c:v>
                </c:pt>
                <c:pt idx="4">
                  <c:v>0.16686065194900043</c:v>
                </c:pt>
                <c:pt idx="5">
                  <c:v>0.15971798432692652</c:v>
                </c:pt>
                <c:pt idx="6">
                  <c:v>0.14344857474331418</c:v>
                </c:pt>
                <c:pt idx="7">
                  <c:v>0.12003649753762813</c:v>
                </c:pt>
                <c:pt idx="8">
                  <c:v>9.0870604747493852E-2</c:v>
                </c:pt>
                <c:pt idx="9">
                  <c:v>5.733974841053624E-2</c:v>
                </c:pt>
                <c:pt idx="10">
                  <c:v>2.1031187998328038E-2</c:v>
                </c:pt>
                <c:pt idx="11">
                  <c:v>1.6666224451505229E-2</c:v>
                </c:pt>
                <c:pt idx="12">
                  <c:v>5.4363636901339163E-2</c:v>
                </c:pt>
                <c:pt idx="13">
                  <c:v>9.0473789879600641E-2</c:v>
                </c:pt>
                <c:pt idx="14">
                  <c:v>0.12400464621655782</c:v>
                </c:pt>
                <c:pt idx="15">
                  <c:v>0.15376576130853192</c:v>
                </c:pt>
                <c:pt idx="16">
                  <c:v>0.17856669055184338</c:v>
                </c:pt>
                <c:pt idx="17">
                  <c:v>0.19761380421070673</c:v>
                </c:pt>
                <c:pt idx="18">
                  <c:v>0.21051028741722871</c:v>
                </c:pt>
                <c:pt idx="19">
                  <c:v>0.21666091786957004</c:v>
                </c:pt>
                <c:pt idx="20">
                  <c:v>0.21566888069983756</c:v>
                </c:pt>
                <c:pt idx="21">
                  <c:v>0.20773258334197789</c:v>
                </c:pt>
                <c:pt idx="22">
                  <c:v>0.19305043322993737</c:v>
                </c:pt>
                <c:pt idx="23">
                  <c:v>0.17201924523160916</c:v>
                </c:pt>
                <c:pt idx="24">
                  <c:v>0.14563105651672559</c:v>
                </c:pt>
                <c:pt idx="25">
                  <c:v>0.11428268195317969</c:v>
                </c:pt>
                <c:pt idx="26">
                  <c:v>7.9164566144650728E-2</c:v>
                </c:pt>
                <c:pt idx="27">
                  <c:v>4.1467153694817016E-2</c:v>
                </c:pt>
                <c:pt idx="28">
                  <c:v>2.3808892073577947E-3</c:v>
                </c:pt>
                <c:pt idx="29">
                  <c:v>3.7102190147994207E-2</c:v>
                </c:pt>
                <c:pt idx="30">
                  <c:v>7.51964174657207E-2</c:v>
                </c:pt>
                <c:pt idx="31">
                  <c:v>0.11150497787792901</c:v>
                </c:pt>
                <c:pt idx="32">
                  <c:v>0.14404379704515347</c:v>
                </c:pt>
                <c:pt idx="33">
                  <c:v>0.17241606009950217</c:v>
                </c:pt>
                <c:pt idx="34">
                  <c:v>0.19582813730518822</c:v>
                </c:pt>
                <c:pt idx="35">
                  <c:v>0.21308958405853315</c:v>
                </c:pt>
                <c:pt idx="36">
                  <c:v>0.22459721522742973</c:v>
                </c:pt>
                <c:pt idx="37">
                  <c:v>0.22955740107609204</c:v>
                </c:pt>
                <c:pt idx="38">
                  <c:v>0.22856536390635951</c:v>
                </c:pt>
                <c:pt idx="39">
                  <c:v>0.22241473345401841</c:v>
                </c:pt>
                <c:pt idx="40">
                  <c:v>0.21150232458696117</c:v>
                </c:pt>
                <c:pt idx="41">
                  <c:v>0.19741539677676012</c:v>
                </c:pt>
                <c:pt idx="42">
                  <c:v>0.18233643179682701</c:v>
                </c:pt>
                <c:pt idx="43">
                  <c:v>0.16765428168478613</c:v>
                </c:pt>
              </c:numCache>
            </c:numRef>
          </c:xVal>
          <c:yVal>
            <c:numRef>
              <c:f>'44-story Example Building'!$L$13:$L$56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A92-486C-90AA-1598B02AA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405904"/>
        <c:axId val="1506393392"/>
      </c:scatterChart>
      <c:valAx>
        <c:axId val="1506405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IDR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393392"/>
        <c:crosses val="autoZero"/>
        <c:crossBetween val="midCat"/>
      </c:valAx>
      <c:valAx>
        <c:axId val="150639339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06405904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dirty="0"/>
              <a:t>Displacement </a:t>
            </a:r>
          </a:p>
        </c:rich>
      </c:tx>
      <c:layout>
        <c:manualLayout>
          <c:xMode val="edge"/>
          <c:yMode val="edge"/>
          <c:x val="0.33470398415671121"/>
          <c:y val="2.95248146659753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2763903907971517E-2"/>
          <c:y val="8.7528935799239246E-2"/>
          <c:w val="0.83786813696446527"/>
          <c:h val="0.78840046891486626"/>
        </c:manualLayout>
      </c:layout>
      <c:scatterChart>
        <c:scatterStyle val="lineMarker"/>
        <c:varyColors val="0"/>
        <c:ser>
          <c:idx val="1"/>
          <c:order val="0"/>
          <c:tx>
            <c:v>Mode 1</c:v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Building'!$U$12:$U$56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6.1774031631523156</c:v>
                </c:pt>
                <c:pt idx="2">
                  <c:v>18.708706722689872</c:v>
                </c:pt>
                <c:pt idx="3">
                  <c:v>36.005435579516352</c:v>
                </c:pt>
                <c:pt idx="4">
                  <c:v>57.185103567467145</c:v>
                </c:pt>
                <c:pt idx="5">
                  <c:v>81.541721753610574</c:v>
                </c:pt>
                <c:pt idx="6">
                  <c:v>108.19280397178198</c:v>
                </c:pt>
                <c:pt idx="7">
                  <c:v>136.78535575551555</c:v>
                </c:pt>
                <c:pt idx="8">
                  <c:v>166.96638263834544</c:v>
                </c:pt>
                <c:pt idx="9">
                  <c:v>198.5593873870387</c:v>
                </c:pt>
                <c:pt idx="10">
                  <c:v>231.21137553512955</c:v>
                </c:pt>
                <c:pt idx="11">
                  <c:v>264.74584984938497</c:v>
                </c:pt>
                <c:pt idx="12">
                  <c:v>298.98631309657202</c:v>
                </c:pt>
                <c:pt idx="13">
                  <c:v>333.75626804345796</c:v>
                </c:pt>
                <c:pt idx="14">
                  <c:v>369.05571469004263</c:v>
                </c:pt>
                <c:pt idx="15">
                  <c:v>404.70815580309318</c:v>
                </c:pt>
                <c:pt idx="16">
                  <c:v>440.53709414937651</c:v>
                </c:pt>
                <c:pt idx="17">
                  <c:v>476.36603249565991</c:v>
                </c:pt>
                <c:pt idx="18">
                  <c:v>512.37146807517627</c:v>
                </c:pt>
                <c:pt idx="19">
                  <c:v>548.37690365469268</c:v>
                </c:pt>
                <c:pt idx="20">
                  <c:v>584.02934476774328</c:v>
                </c:pt>
                <c:pt idx="21">
                  <c:v>619.68178588079377</c:v>
                </c:pt>
                <c:pt idx="22">
                  <c:v>654.98123252737832</c:v>
                </c:pt>
                <c:pt idx="23">
                  <c:v>689.75118747426427</c:v>
                </c:pt>
                <c:pt idx="24">
                  <c:v>724.34464518791719</c:v>
                </c:pt>
                <c:pt idx="25">
                  <c:v>758.2321139686386</c:v>
                </c:pt>
                <c:pt idx="26">
                  <c:v>791.76658828289396</c:v>
                </c:pt>
                <c:pt idx="27">
                  <c:v>824.59507366421747</c:v>
                </c:pt>
                <c:pt idx="28">
                  <c:v>856.71757011260968</c:v>
                </c:pt>
                <c:pt idx="29">
                  <c:v>888.13407762807014</c:v>
                </c:pt>
                <c:pt idx="30">
                  <c:v>918.84459621059875</c:v>
                </c:pt>
                <c:pt idx="31">
                  <c:v>948.67262862696282</c:v>
                </c:pt>
                <c:pt idx="32">
                  <c:v>977.79467211039503</c:v>
                </c:pt>
                <c:pt idx="33">
                  <c:v>1006.0342294276628</c:v>
                </c:pt>
                <c:pt idx="34">
                  <c:v>1033.214803345533</c:v>
                </c:pt>
                <c:pt idx="35">
                  <c:v>1059.6893883304715</c:v>
                </c:pt>
                <c:pt idx="36">
                  <c:v>1085.1049899160125</c:v>
                </c:pt>
                <c:pt idx="37">
                  <c:v>1109.6381053353889</c:v>
                </c:pt>
                <c:pt idx="38">
                  <c:v>1133.1122373553676</c:v>
                </c:pt>
                <c:pt idx="39">
                  <c:v>1155.7038832091816</c:v>
                </c:pt>
                <c:pt idx="40">
                  <c:v>1177.5895401300643</c:v>
                </c:pt>
                <c:pt idx="41">
                  <c:v>1198.5927108847823</c:v>
                </c:pt>
                <c:pt idx="42">
                  <c:v>1218.7133954733354</c:v>
                </c:pt>
                <c:pt idx="43">
                  <c:v>1238.3045883621899</c:v>
                </c:pt>
                <c:pt idx="44">
                  <c:v>1257.0132950848797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20C-42DC-98B2-CDAE2B465B75}"/>
            </c:ext>
          </c:extLst>
        </c:ser>
        <c:ser>
          <c:idx val="2"/>
          <c:order val="1"/>
          <c:tx>
            <c:v>Mode 2</c:v>
          </c:tx>
          <c:spPr>
            <a:ln w="28575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Building'!$AE$12:$AE$56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3.4363459469889142</c:v>
                </c:pt>
                <c:pt idx="2">
                  <c:v>10.035947233468548</c:v>
                </c:pt>
                <c:pt idx="3">
                  <c:v>18.849229317721207</c:v>
                </c:pt>
                <c:pt idx="4">
                  <c:v>29.130787025453593</c:v>
                </c:pt>
                <c:pt idx="5">
                  <c:v>40.329275780600263</c:v>
                </c:pt>
                <c:pt idx="6">
                  <c:v>52.000195465699477</c:v>
                </c:pt>
                <c:pt idx="7">
                  <c:v>63.779035992216116</c:v>
                </c:pt>
                <c:pt idx="8">
                  <c:v>75.360683191311708</c:v>
                </c:pt>
                <c:pt idx="9">
                  <c:v>86.486473270269713</c:v>
                </c:pt>
                <c:pt idx="10">
                  <c:v>96.935075868383947</c:v>
                </c:pt>
                <c:pt idx="11">
                  <c:v>106.51630577763993</c:v>
                </c:pt>
                <c:pt idx="12">
                  <c:v>115.06693204228019</c:v>
                </c:pt>
                <c:pt idx="13">
                  <c:v>122.44790375878057</c:v>
                </c:pt>
                <c:pt idx="14">
                  <c:v>128.54254989976386</c:v>
                </c:pt>
                <c:pt idx="15">
                  <c:v>133.25543445808029</c:v>
                </c:pt>
                <c:pt idx="16">
                  <c:v>136.51163160914658</c:v>
                </c:pt>
                <c:pt idx="17">
                  <c:v>138.25625080026231</c:v>
                </c:pt>
                <c:pt idx="18">
                  <c:v>138.45408559335456</c:v>
                </c:pt>
                <c:pt idx="19">
                  <c:v>137.08929340238396</c:v>
                </c:pt>
                <c:pt idx="20">
                  <c:v>134.16551254301146</c:v>
                </c:pt>
                <c:pt idx="21">
                  <c:v>129.70299014418322</c:v>
                </c:pt>
                <c:pt idx="22">
                  <c:v>123.74134894334593</c:v>
                </c:pt>
                <c:pt idx="23">
                  <c:v>116.33776853746492</c:v>
                </c:pt>
                <c:pt idx="24">
                  <c:v>107.565650235302</c:v>
                </c:pt>
                <c:pt idx="25">
                  <c:v>97.513794107465571</c:v>
                </c:pt>
                <c:pt idx="26">
                  <c:v>86.285227326243216</c:v>
                </c:pt>
                <c:pt idx="27">
                  <c:v>73.995866882160399</c:v>
                </c:pt>
                <c:pt idx="28">
                  <c:v>60.773017291795085</c:v>
                </c:pt>
                <c:pt idx="29">
                  <c:v>46.753707154914942</c:v>
                </c:pt>
                <c:pt idx="30">
                  <c:v>32.082865789277484</c:v>
                </c:pt>
                <c:pt idx="31">
                  <c:v>16.911337779914479</c:v>
                </c:pt>
                <c:pt idx="32">
                  <c:v>1.3937277003797757</c:v>
                </c:pt>
                <c:pt idx="33">
                  <c:v>-14.313941002879295</c:v>
                </c:pt>
                <c:pt idx="34">
                  <c:v>-30.056781261614404</c:v>
                </c:pt>
                <c:pt idx="35">
                  <c:v>-45.683857570961244</c:v>
                </c:pt>
                <c:pt idx="36">
                  <c:v>-61.05133164660721</c:v>
                </c:pt>
                <c:pt idx="37">
                  <c:v>-76.0260434552563</c:v>
                </c:pt>
                <c:pt idx="38">
                  <c:v>-90.489677466063043</c:v>
                </c:pt>
                <c:pt idx="39">
                  <c:v>-104.3437695397098</c:v>
                </c:pt>
                <c:pt idx="40">
                  <c:v>-117.51806298082722</c:v>
                </c:pt>
                <c:pt idx="41">
                  <c:v>-129.96593331077946</c:v>
                </c:pt>
                <c:pt idx="42">
                  <c:v>-141.6978545913463</c:v>
                </c:pt>
                <c:pt idx="43">
                  <c:v>-152.76988496004938</c:v>
                </c:pt>
                <c:pt idx="44">
                  <c:v>-163.21155754960481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20C-42DC-98B2-CDAE2B465B75}"/>
            </c:ext>
          </c:extLst>
        </c:ser>
        <c:ser>
          <c:idx val="7"/>
          <c:order val="2"/>
          <c:tx>
            <c:v>Mode 3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'44-story Example Building'!$AO$12:$AO$56</c:f>
              <c:numCache>
                <c:formatCode>0.000</c:formatCode>
                <c:ptCount val="45"/>
                <c:pt idx="0" formatCode="General">
                  <c:v>0</c:v>
                </c:pt>
                <c:pt idx="1">
                  <c:v>1.9872488584080708</c:v>
                </c:pt>
                <c:pt idx="2">
                  <c:v>5.6569927566824001</c:v>
                </c:pt>
                <c:pt idx="3">
                  <c:v>10.374327906194209</c:v>
                </c:pt>
                <c:pt idx="4">
                  <c:v>15.60593512449533</c:v>
                </c:pt>
                <c:pt idx="5">
                  <c:v>20.945475986863343</c:v>
                </c:pt>
                <c:pt idx="6">
                  <c:v>26.056451485324992</c:v>
                </c:pt>
                <c:pt idx="7">
                  <c:v>30.646805877111046</c:v>
                </c:pt>
                <c:pt idx="8">
                  <c:v>34.487973798315146</c:v>
                </c:pt>
                <c:pt idx="9">
                  <c:v>37.395833150234949</c:v>
                </c:pt>
                <c:pt idx="10">
                  <c:v>39.230705099372109</c:v>
                </c:pt>
                <c:pt idx="11">
                  <c:v>39.903703115318606</c:v>
                </c:pt>
                <c:pt idx="12">
                  <c:v>39.370383932870439</c:v>
                </c:pt>
                <c:pt idx="13">
                  <c:v>37.630747552027586</c:v>
                </c:pt>
                <c:pt idx="14">
                  <c:v>34.735586275880365</c:v>
                </c:pt>
                <c:pt idx="15">
                  <c:v>30.767437596950515</c:v>
                </c:pt>
                <c:pt idx="16">
                  <c:v>25.846933235077493</c:v>
                </c:pt>
                <c:pt idx="17">
                  <c:v>20.132799137418505</c:v>
                </c:pt>
                <c:pt idx="18">
                  <c:v>13.80915740267589</c:v>
                </c:pt>
                <c:pt idx="19">
                  <c:v>7.0728282053245719</c:v>
                </c:pt>
                <c:pt idx="20">
                  <c:v>0.13967883349833085</c:v>
                </c:pt>
                <c:pt idx="21">
                  <c:v>-6.7617253488964701</c:v>
                </c:pt>
                <c:pt idx="22">
                  <c:v>-13.409168015839763</c:v>
                </c:pt>
                <c:pt idx="23">
                  <c:v>-19.586781879197758</c:v>
                </c:pt>
                <c:pt idx="24">
                  <c:v>-25.091397726609252</c:v>
                </c:pt>
                <c:pt idx="25">
                  <c:v>-29.75159153514447</c:v>
                </c:pt>
                <c:pt idx="26">
                  <c:v>-33.408637357646221</c:v>
                </c:pt>
                <c:pt idx="27">
                  <c:v>-35.941903474275044</c:v>
                </c:pt>
                <c:pt idx="28">
                  <c:v>-37.268852392509189</c:v>
                </c:pt>
                <c:pt idx="29">
                  <c:v>-37.345040847144638</c:v>
                </c:pt>
                <c:pt idx="30">
                  <c:v>-36.157770762408823</c:v>
                </c:pt>
                <c:pt idx="31">
                  <c:v>-33.751485403505761</c:v>
                </c:pt>
                <c:pt idx="32">
                  <c:v>-30.183326111412033</c:v>
                </c:pt>
                <c:pt idx="33">
                  <c:v>-25.573924605967122</c:v>
                </c:pt>
                <c:pt idx="34">
                  <c:v>-20.056610682783052</c:v>
                </c:pt>
                <c:pt idx="35">
                  <c:v>-13.790110289017029</c:v>
                </c:pt>
                <c:pt idx="36">
                  <c:v>-6.9712435991439685</c:v>
                </c:pt>
                <c:pt idx="37">
                  <c:v>0.21586728813378406</c:v>
                </c:pt>
                <c:pt idx="38">
                  <c:v>7.56170412256873</c:v>
                </c:pt>
                <c:pt idx="39">
                  <c:v>14.875795767572235</c:v>
                </c:pt>
                <c:pt idx="40">
                  <c:v>21.993067238100824</c:v>
                </c:pt>
                <c:pt idx="41">
                  <c:v>28.761141624883582</c:v>
                </c:pt>
                <c:pt idx="42">
                  <c:v>35.078434321739905</c:v>
                </c:pt>
                <c:pt idx="43">
                  <c:v>40.91320013923837</c:v>
                </c:pt>
                <c:pt idx="44">
                  <c:v>46.278137153151526</c:v>
                </c:pt>
              </c:numCache>
            </c:numRef>
          </c:xVal>
          <c:yVal>
            <c:numRef>
              <c:f>'44-story Example Building'!$L$12:$L$56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20C-42DC-98B2-CDAE2B465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338912"/>
        <c:axId val="1453343264"/>
      </c:scatterChart>
      <c:valAx>
        <c:axId val="145333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43264"/>
        <c:crosses val="autoZero"/>
        <c:crossBetween val="midCat"/>
      </c:valAx>
      <c:valAx>
        <c:axId val="14533432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No. of Stories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533389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019084730885335"/>
          <c:y val="0.33748948395689243"/>
          <c:w val="0.25512099892677353"/>
          <c:h val="0.29792978758591598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21648</xdr:colOff>
      <xdr:row>63</xdr:row>
      <xdr:rowOff>164337</xdr:rowOff>
    </xdr:from>
    <xdr:to>
      <xdr:col>31</xdr:col>
      <xdr:colOff>571500</xdr:colOff>
      <xdr:row>87</xdr:row>
      <xdr:rowOff>135762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E78E60D-3E96-4052-8E6E-E4D8870A2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71092</xdr:colOff>
      <xdr:row>127</xdr:row>
      <xdr:rowOff>185978</xdr:rowOff>
    </xdr:from>
    <xdr:to>
      <xdr:col>26</xdr:col>
      <xdr:colOff>481998</xdr:colOff>
      <xdr:row>154</xdr:row>
      <xdr:rowOff>49114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60485B5-6822-488A-8CD9-34552F9F1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190499</xdr:colOff>
      <xdr:row>127</xdr:row>
      <xdr:rowOff>190308</xdr:rowOff>
    </xdr:from>
    <xdr:to>
      <xdr:col>19</xdr:col>
      <xdr:colOff>800983</xdr:colOff>
      <xdr:row>154</xdr:row>
      <xdr:rowOff>53444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C98CB29-6D80-42ED-BDF6-951A3DA40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36403</xdr:colOff>
      <xdr:row>128</xdr:row>
      <xdr:rowOff>3964</xdr:rowOff>
    </xdr:from>
    <xdr:to>
      <xdr:col>34</xdr:col>
      <xdr:colOff>157736</xdr:colOff>
      <xdr:row>154</xdr:row>
      <xdr:rowOff>69079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251AB890-EE8E-428A-B29E-78A054F7F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248592</xdr:colOff>
      <xdr:row>127</xdr:row>
      <xdr:rowOff>151535</xdr:rowOff>
    </xdr:from>
    <xdr:to>
      <xdr:col>41</xdr:col>
      <xdr:colOff>301850</xdr:colOff>
      <xdr:row>154</xdr:row>
      <xdr:rowOff>69081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C97BCAC-2E74-4478-A79A-C31F6C5AE2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489857</xdr:colOff>
      <xdr:row>63</xdr:row>
      <xdr:rowOff>149678</xdr:rowOff>
    </xdr:from>
    <xdr:to>
      <xdr:col>36</xdr:col>
      <xdr:colOff>571501</xdr:colOff>
      <xdr:row>87</xdr:row>
      <xdr:rowOff>121103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BD14587-4D01-4C34-AF2F-743D172354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489859</xdr:colOff>
      <xdr:row>63</xdr:row>
      <xdr:rowOff>176892</xdr:rowOff>
    </xdr:from>
    <xdr:to>
      <xdr:col>41</xdr:col>
      <xdr:colOff>462643</xdr:colOff>
      <xdr:row>87</xdr:row>
      <xdr:rowOff>148317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986E06C-0883-4909-B425-941A7817C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817320</xdr:colOff>
      <xdr:row>94</xdr:row>
      <xdr:rowOff>102479</xdr:rowOff>
    </xdr:from>
    <xdr:to>
      <xdr:col>26</xdr:col>
      <xdr:colOff>384584</xdr:colOff>
      <xdr:row>120</xdr:row>
      <xdr:rowOff>156115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9739E765-C03A-4EB4-AF89-D6705DE55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272143</xdr:colOff>
      <xdr:row>94</xdr:row>
      <xdr:rowOff>106809</xdr:rowOff>
    </xdr:from>
    <xdr:to>
      <xdr:col>19</xdr:col>
      <xdr:colOff>703570</xdr:colOff>
      <xdr:row>120</xdr:row>
      <xdr:rowOff>160445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1A0D0C58-411E-4573-A9F9-BDA57A0C3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483275</xdr:colOff>
      <xdr:row>94</xdr:row>
      <xdr:rowOff>110965</xdr:rowOff>
    </xdr:from>
    <xdr:to>
      <xdr:col>34</xdr:col>
      <xdr:colOff>60322</xdr:colOff>
      <xdr:row>120</xdr:row>
      <xdr:rowOff>176080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52E40499-A89F-406B-B050-901FE4694C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34</xdr:col>
      <xdr:colOff>151178</xdr:colOff>
      <xdr:row>94</xdr:row>
      <xdr:rowOff>68036</xdr:rowOff>
    </xdr:from>
    <xdr:to>
      <xdr:col>41</xdr:col>
      <xdr:colOff>204436</xdr:colOff>
      <xdr:row>120</xdr:row>
      <xdr:rowOff>176082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48A5B1D8-24F6-4637-8AFB-B032C5B089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87421</xdr:colOff>
      <xdr:row>161</xdr:row>
      <xdr:rowOff>52628</xdr:rowOff>
    </xdr:from>
    <xdr:to>
      <xdr:col>26</xdr:col>
      <xdr:colOff>498327</xdr:colOff>
      <xdr:row>187</xdr:row>
      <xdr:rowOff>106264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5176B70-ABB2-4043-9823-02A0301236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122464</xdr:colOff>
      <xdr:row>161</xdr:row>
      <xdr:rowOff>56958</xdr:rowOff>
    </xdr:from>
    <xdr:to>
      <xdr:col>19</xdr:col>
      <xdr:colOff>817312</xdr:colOff>
      <xdr:row>187</xdr:row>
      <xdr:rowOff>110594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7D97ABB-FEC8-4212-A004-61A70DDB74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27</xdr:col>
      <xdr:colOff>52732</xdr:colOff>
      <xdr:row>161</xdr:row>
      <xdr:rowOff>61114</xdr:rowOff>
    </xdr:from>
    <xdr:to>
      <xdr:col>34</xdr:col>
      <xdr:colOff>174065</xdr:colOff>
      <xdr:row>187</xdr:row>
      <xdr:rowOff>126229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2EA122F3-0CE2-47AC-995F-4C1A2E6035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34</xdr:col>
      <xdr:colOff>264921</xdr:colOff>
      <xdr:row>161</xdr:row>
      <xdr:rowOff>18185</xdr:rowOff>
    </xdr:from>
    <xdr:to>
      <xdr:col>41</xdr:col>
      <xdr:colOff>318179</xdr:colOff>
      <xdr:row>187</xdr:row>
      <xdr:rowOff>126231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5BFB96CE-C324-46D9-8398-6D6AF786B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20</xdr:col>
      <xdr:colOff>136963</xdr:colOff>
      <xdr:row>193</xdr:row>
      <xdr:rowOff>20836</xdr:rowOff>
    </xdr:from>
    <xdr:to>
      <xdr:col>27</xdr:col>
      <xdr:colOff>3583</xdr:colOff>
      <xdr:row>219</xdr:row>
      <xdr:rowOff>74472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2BE0FC6-9EB3-4242-9363-E7C5D1E29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13</xdr:col>
      <xdr:colOff>136072</xdr:colOff>
      <xdr:row>193</xdr:row>
      <xdr:rowOff>25166</xdr:rowOff>
    </xdr:from>
    <xdr:to>
      <xdr:col>20</xdr:col>
      <xdr:colOff>23213</xdr:colOff>
      <xdr:row>219</xdr:row>
      <xdr:rowOff>78802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D4C136CD-AD4C-4E1B-BA37-84F61BCF4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27</xdr:col>
      <xdr:colOff>102274</xdr:colOff>
      <xdr:row>193</xdr:row>
      <xdr:rowOff>29322</xdr:rowOff>
    </xdr:from>
    <xdr:to>
      <xdr:col>34</xdr:col>
      <xdr:colOff>223607</xdr:colOff>
      <xdr:row>219</xdr:row>
      <xdr:rowOff>94437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93686BF0-3C52-45CA-B5E7-741E611BD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34</xdr:col>
      <xdr:colOff>314463</xdr:colOff>
      <xdr:row>192</xdr:row>
      <xdr:rowOff>176893</xdr:rowOff>
    </xdr:from>
    <xdr:to>
      <xdr:col>41</xdr:col>
      <xdr:colOff>367721</xdr:colOff>
      <xdr:row>219</xdr:row>
      <xdr:rowOff>94439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73A94099-5BF8-4796-8BA8-24CCCF816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227460</xdr:colOff>
      <xdr:row>228</xdr:row>
      <xdr:rowOff>168115</xdr:rowOff>
    </xdr:from>
    <xdr:to>
      <xdr:col>27</xdr:col>
      <xdr:colOff>185507</xdr:colOff>
      <xdr:row>255</xdr:row>
      <xdr:rowOff>42730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B1783647-9746-4F3C-AB20-3905486D48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27</xdr:col>
      <xdr:colOff>276363</xdr:colOff>
      <xdr:row>228</xdr:row>
      <xdr:rowOff>125186</xdr:rowOff>
    </xdr:from>
    <xdr:to>
      <xdr:col>34</xdr:col>
      <xdr:colOff>370442</xdr:colOff>
      <xdr:row>255</xdr:row>
      <xdr:rowOff>42732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2A10703E-6879-4E5D-A580-C887421AE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190500</xdr:colOff>
      <xdr:row>63</xdr:row>
      <xdr:rowOff>136071</xdr:rowOff>
    </xdr:from>
    <xdr:to>
      <xdr:col>25</xdr:col>
      <xdr:colOff>489857</xdr:colOff>
      <xdr:row>88</xdr:row>
      <xdr:rowOff>27214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F57D014E-4A23-4213-A220-D693D1CAA0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E9E39-8802-439A-B9FC-76D43C972F83}">
  <dimension ref="B2:BJ258"/>
  <sheetViews>
    <sheetView tabSelected="1" zoomScale="85" zoomScaleNormal="85" workbookViewId="0">
      <selection activeCell="B3" sqref="B3:D3"/>
    </sheetView>
  </sheetViews>
  <sheetFormatPr defaultRowHeight="15" x14ac:dyDescent="0.25"/>
  <cols>
    <col min="2" max="2" width="9.28515625" customWidth="1"/>
    <col min="3" max="7" width="9.28515625" bestFit="1" customWidth="1"/>
    <col min="8" max="10" width="10" bestFit="1" customWidth="1"/>
    <col min="11" max="12" width="10" style="40" customWidth="1"/>
    <col min="16" max="16" width="10.5703125" customWidth="1"/>
    <col min="18" max="18" width="13" customWidth="1"/>
    <col min="19" max="19" width="10" customWidth="1"/>
    <col min="20" max="20" width="13.7109375" customWidth="1"/>
    <col min="21" max="21" width="15.28515625" customWidth="1"/>
    <col min="27" max="27" width="8.140625" customWidth="1"/>
    <col min="28" max="28" width="10.140625" customWidth="1"/>
    <col min="29" max="29" width="6.7109375" customWidth="1"/>
    <col min="30" max="30" width="11" customWidth="1"/>
    <col min="36" max="36" width="14.5703125" bestFit="1" customWidth="1"/>
    <col min="38" max="38" width="10.7109375" customWidth="1"/>
    <col min="40" max="40" width="11" customWidth="1"/>
    <col min="46" max="46" width="12" bestFit="1" customWidth="1"/>
    <col min="47" max="47" width="12.85546875" bestFit="1" customWidth="1"/>
    <col min="48" max="48" width="14.42578125" bestFit="1" customWidth="1"/>
    <col min="49" max="49" width="18.42578125" bestFit="1" customWidth="1"/>
    <col min="50" max="53" width="15" customWidth="1"/>
    <col min="54" max="54" width="15.5703125" customWidth="1"/>
    <col min="55" max="55" width="12.85546875" customWidth="1"/>
    <col min="57" max="57" width="19.42578125" customWidth="1"/>
    <col min="58" max="58" width="20.5703125" customWidth="1"/>
    <col min="59" max="59" width="10.85546875" customWidth="1"/>
    <col min="60" max="60" width="12" bestFit="1" customWidth="1"/>
    <col min="61" max="62" width="20.140625" customWidth="1"/>
  </cols>
  <sheetData>
    <row r="2" spans="2:62" x14ac:dyDescent="0.25">
      <c r="X2" s="2"/>
    </row>
    <row r="3" spans="2:62" ht="45" customHeight="1" x14ac:dyDescent="0.25">
      <c r="B3" s="75" t="s">
        <v>21</v>
      </c>
      <c r="C3" s="76"/>
      <c r="D3" s="77"/>
      <c r="E3" s="79" t="s">
        <v>20</v>
      </c>
      <c r="F3" s="79"/>
      <c r="G3" s="79" t="s">
        <v>19</v>
      </c>
      <c r="H3" s="79"/>
      <c r="P3" s="6" t="s">
        <v>24</v>
      </c>
      <c r="Q3" s="6" t="s">
        <v>17</v>
      </c>
      <c r="R3" s="6" t="s">
        <v>23</v>
      </c>
      <c r="S3" s="7" t="s">
        <v>18</v>
      </c>
      <c r="T3" s="6" t="s">
        <v>22</v>
      </c>
      <c r="U3" s="6" t="s">
        <v>19</v>
      </c>
      <c r="X3" s="2"/>
      <c r="AY3" s="69" t="s">
        <v>36</v>
      </c>
      <c r="AZ3" s="69"/>
      <c r="BA3" s="69"/>
      <c r="BB3" s="69"/>
      <c r="BC3" s="69"/>
    </row>
    <row r="4" spans="2:62" x14ac:dyDescent="0.25">
      <c r="B4" s="8" t="s">
        <v>3</v>
      </c>
      <c r="C4" s="83">
        <f>Q4</f>
        <v>4.782</v>
      </c>
      <c r="D4" s="84"/>
      <c r="E4" s="78">
        <f ca="1">FORECAST(C4,OFFSET($C$13:$C$216,MATCH(C4,$B$13:$B$216,1)-1,0,2),OFFSET($B$13:$B$216,MATCH(C4,$B$13:$B$216,1)-1,0,2))</f>
        <v>0.15692897428571428</v>
      </c>
      <c r="F4" s="78"/>
      <c r="G4" s="78">
        <f ca="1">(E4*9810*C4*C4/(4*3.14*3.14))</f>
        <v>892.63107051610848</v>
      </c>
      <c r="H4" s="78"/>
      <c r="P4" s="5" t="s">
        <v>6</v>
      </c>
      <c r="Q4" s="38">
        <v>4.782</v>
      </c>
      <c r="R4" s="38">
        <f>'Modal Participation Factor'!$J$50</f>
        <v>1.4082114510736108</v>
      </c>
      <c r="S4" s="10">
        <v>0.05</v>
      </c>
      <c r="T4" s="9">
        <f ca="1">E4</f>
        <v>0.15692897428571428</v>
      </c>
      <c r="U4" s="9">
        <f ca="1">G4</f>
        <v>892.63107051610848</v>
      </c>
      <c r="X4" s="2"/>
      <c r="AY4" s="69"/>
      <c r="AZ4" s="69"/>
      <c r="BA4" s="69"/>
      <c r="BB4" s="69"/>
      <c r="BC4" s="69"/>
    </row>
    <row r="5" spans="2:62" ht="16.5" customHeight="1" x14ac:dyDescent="0.3">
      <c r="B5" s="8" t="s">
        <v>4</v>
      </c>
      <c r="C5" s="83">
        <f t="shared" ref="C5:C6" si="0">Q5</f>
        <v>1.411</v>
      </c>
      <c r="D5" s="84"/>
      <c r="E5" s="78">
        <f ca="1">FORECAST(C5,OFFSET($C$13:$C$216,MATCH(C5,$B$13:$B$216,1)-1,0,2),OFFSET($B$13:$B$216,MATCH(C5,$B$13:$B$216,1)-1,0,2))</f>
        <v>0.5326159285714287</v>
      </c>
      <c r="F5" s="78"/>
      <c r="G5" s="78">
        <f ca="1">(E5*9810*C5*C5/(4*3.14*3.14))</f>
        <v>263.76544398909124</v>
      </c>
      <c r="H5" s="78"/>
      <c r="P5" s="5" t="s">
        <v>7</v>
      </c>
      <c r="Q5" s="38">
        <v>1.411</v>
      </c>
      <c r="R5" s="38">
        <f>'Modal Participation Factor'!$L$50</f>
        <v>-0.61877535996093136</v>
      </c>
      <c r="S5" s="10">
        <v>0.05</v>
      </c>
      <c r="T5" s="9">
        <f ca="1">E5</f>
        <v>0.5326159285714287</v>
      </c>
      <c r="U5" s="9">
        <f ca="1">G5</f>
        <v>263.76544398909124</v>
      </c>
      <c r="X5" s="2"/>
      <c r="AY5" s="71" t="s">
        <v>33</v>
      </c>
      <c r="AZ5" s="72"/>
      <c r="BA5" s="72"/>
      <c r="BB5" s="73"/>
      <c r="BC5" s="16">
        <v>5.5</v>
      </c>
    </row>
    <row r="6" spans="2:62" ht="16.5" customHeight="1" x14ac:dyDescent="0.3">
      <c r="B6" s="8" t="s">
        <v>5</v>
      </c>
      <c r="C6" s="83">
        <f t="shared" si="0"/>
        <v>0.71899999999999997</v>
      </c>
      <c r="D6" s="84"/>
      <c r="E6" s="78">
        <f ca="1">FORECAST(C6,OFFSET($C$13:$C$216,MATCH(C6,$B$13:$B$216,1)-1,0,2),OFFSET($B$13:$B$216,MATCH(C6,$B$13:$B$216,1)-1,0,2))</f>
        <v>1.0083069285714288</v>
      </c>
      <c r="F6" s="78"/>
      <c r="G6" s="78">
        <f ca="1">(E6*9810*C6*C6/(4*3.14*3.14))</f>
        <v>129.65827880879834</v>
      </c>
      <c r="H6" s="78"/>
      <c r="P6" s="5" t="s">
        <v>8</v>
      </c>
      <c r="Q6" s="38">
        <v>0.71899999999999997</v>
      </c>
      <c r="R6" s="38">
        <f>'Modal Participation Factor'!$N$50</f>
        <v>0.35692388930594987</v>
      </c>
      <c r="S6" s="10">
        <v>0.05</v>
      </c>
      <c r="T6" s="9">
        <f ca="1">E6</f>
        <v>1.0083069285714288</v>
      </c>
      <c r="U6" s="9">
        <f ca="1">G6</f>
        <v>129.65827880879834</v>
      </c>
      <c r="AY6" s="71" t="s">
        <v>35</v>
      </c>
      <c r="AZ6" s="72"/>
      <c r="BA6" s="72"/>
      <c r="BB6" s="73"/>
      <c r="BC6" s="16">
        <v>2.5</v>
      </c>
    </row>
    <row r="7" spans="2:62" ht="16.5" customHeight="1" x14ac:dyDescent="0.3">
      <c r="Q7" s="49" t="s">
        <v>63</v>
      </c>
      <c r="AY7" s="71" t="s">
        <v>31</v>
      </c>
      <c r="AZ7" s="72"/>
      <c r="BA7" s="72"/>
      <c r="BB7" s="73"/>
      <c r="BC7" s="16">
        <v>1</v>
      </c>
    </row>
    <row r="8" spans="2:62" ht="16.5" x14ac:dyDescent="0.3">
      <c r="AY8" s="74" t="s">
        <v>32</v>
      </c>
      <c r="AZ8" s="74"/>
      <c r="BA8" s="74"/>
      <c r="BB8" s="74"/>
      <c r="BC8" s="16">
        <v>4.5</v>
      </c>
    </row>
    <row r="9" spans="2:62" ht="25.5" customHeight="1" thickBot="1" x14ac:dyDescent="0.3">
      <c r="B9" s="85" t="s">
        <v>15</v>
      </c>
      <c r="C9" s="85"/>
      <c r="D9" s="85"/>
      <c r="E9" s="85"/>
      <c r="F9" s="85"/>
      <c r="G9" s="85"/>
      <c r="H9" s="85"/>
      <c r="I9" s="85"/>
      <c r="J9" s="85"/>
      <c r="K9" s="39"/>
      <c r="L9" s="39"/>
    </row>
    <row r="10" spans="2:62" ht="15.75" customHeight="1" thickBot="1" x14ac:dyDescent="0.3">
      <c r="B10" s="80" t="s">
        <v>17</v>
      </c>
      <c r="C10" s="86" t="s">
        <v>18</v>
      </c>
      <c r="D10" s="86"/>
      <c r="E10" s="86"/>
      <c r="F10" s="86"/>
      <c r="G10" s="86"/>
      <c r="H10" s="86"/>
      <c r="I10" s="86"/>
      <c r="J10" s="86"/>
      <c r="K10" s="41"/>
      <c r="L10" s="53" t="s">
        <v>56</v>
      </c>
      <c r="M10" s="54"/>
      <c r="N10" s="54"/>
      <c r="O10" s="54"/>
      <c r="P10" s="54"/>
      <c r="Q10" s="54"/>
      <c r="R10" s="55"/>
      <c r="T10" s="69" t="s">
        <v>27</v>
      </c>
      <c r="U10" s="69"/>
      <c r="V10" s="69"/>
      <c r="W10" s="69"/>
      <c r="X10" s="69"/>
      <c r="Y10" s="69"/>
      <c r="Z10" s="69"/>
      <c r="AA10" s="69"/>
      <c r="AB10" s="69"/>
      <c r="AD10" s="69" t="s">
        <v>28</v>
      </c>
      <c r="AE10" s="69"/>
      <c r="AF10" s="69"/>
      <c r="AG10" s="69"/>
      <c r="AH10" s="69"/>
      <c r="AI10" s="69"/>
      <c r="AJ10" s="69"/>
      <c r="AK10" s="69"/>
      <c r="AL10" s="69"/>
      <c r="AN10" s="69" t="s">
        <v>29</v>
      </c>
      <c r="AO10" s="69"/>
      <c r="AP10" s="69"/>
      <c r="AQ10" s="69"/>
      <c r="AR10" s="69"/>
      <c r="AS10" s="69"/>
      <c r="AT10" s="69"/>
      <c r="AU10" s="69"/>
      <c r="AV10" s="69"/>
      <c r="AX10" s="65" t="s">
        <v>34</v>
      </c>
      <c r="AY10" s="70"/>
      <c r="AZ10" s="70"/>
      <c r="BA10" s="66"/>
      <c r="BC10" s="65" t="s">
        <v>37</v>
      </c>
      <c r="BD10" s="66"/>
      <c r="BF10" s="65" t="s">
        <v>38</v>
      </c>
      <c r="BG10" s="66"/>
      <c r="BI10" s="65" t="s">
        <v>39</v>
      </c>
      <c r="BJ10" s="66"/>
    </row>
    <row r="11" spans="2:62" ht="45" customHeight="1" x14ac:dyDescent="0.25">
      <c r="B11" s="81"/>
      <c r="C11" s="4">
        <v>0.05</v>
      </c>
      <c r="D11" s="4">
        <v>6.5000000000000002E-2</v>
      </c>
      <c r="E11" s="4">
        <v>7.4999999999999997E-2</v>
      </c>
      <c r="F11" s="4">
        <v>8.5000000000000006E-2</v>
      </c>
      <c r="G11" s="4">
        <v>9.5000000000000001E-2</v>
      </c>
      <c r="H11" s="4">
        <v>0.105</v>
      </c>
      <c r="I11" s="4">
        <v>0.12</v>
      </c>
      <c r="J11" s="4">
        <v>0.15</v>
      </c>
      <c r="K11" s="42"/>
      <c r="L11" s="20" t="s">
        <v>1</v>
      </c>
      <c r="M11" s="46" t="s">
        <v>0</v>
      </c>
      <c r="N11" s="46" t="s">
        <v>25</v>
      </c>
      <c r="P11" s="46" t="s">
        <v>26</v>
      </c>
      <c r="Q11" s="46" t="s">
        <v>40</v>
      </c>
      <c r="R11" s="46" t="s">
        <v>41</v>
      </c>
      <c r="T11" s="15" t="s">
        <v>53</v>
      </c>
      <c r="U11" s="15" t="s">
        <v>9</v>
      </c>
      <c r="V11" s="15" t="s">
        <v>45</v>
      </c>
      <c r="W11" s="67" t="s">
        <v>10</v>
      </c>
      <c r="X11" s="67" t="s">
        <v>11</v>
      </c>
      <c r="Y11" s="67" t="s">
        <v>12</v>
      </c>
      <c r="Z11" s="67" t="s">
        <v>13</v>
      </c>
      <c r="AA11" s="67" t="s">
        <v>14</v>
      </c>
      <c r="AB11" s="52" t="s">
        <v>46</v>
      </c>
      <c r="AD11" s="15" t="s">
        <v>54</v>
      </c>
      <c r="AE11" s="15" t="s">
        <v>9</v>
      </c>
      <c r="AF11" s="15" t="s">
        <v>45</v>
      </c>
      <c r="AG11" s="67" t="s">
        <v>10</v>
      </c>
      <c r="AH11" s="67" t="s">
        <v>11</v>
      </c>
      <c r="AI11" s="67" t="s">
        <v>12</v>
      </c>
      <c r="AJ11" s="67" t="s">
        <v>13</v>
      </c>
      <c r="AK11" s="67" t="s">
        <v>14</v>
      </c>
      <c r="AL11" s="52" t="s">
        <v>46</v>
      </c>
      <c r="AN11" s="15" t="s">
        <v>55</v>
      </c>
      <c r="AO11" s="15" t="s">
        <v>9</v>
      </c>
      <c r="AP11" s="15" t="s">
        <v>45</v>
      </c>
      <c r="AQ11" s="20" t="s">
        <v>10</v>
      </c>
      <c r="AR11" s="20" t="s">
        <v>11</v>
      </c>
      <c r="AS11" s="20" t="s">
        <v>12</v>
      </c>
      <c r="AT11" s="20" t="s">
        <v>13</v>
      </c>
      <c r="AU11" s="20" t="s">
        <v>14</v>
      </c>
      <c r="AV11" s="52" t="s">
        <v>46</v>
      </c>
      <c r="AX11" s="13" t="s">
        <v>9</v>
      </c>
      <c r="AY11" s="14" t="s">
        <v>10</v>
      </c>
      <c r="AZ11" s="14" t="s">
        <v>12</v>
      </c>
      <c r="BA11" s="14" t="s">
        <v>30</v>
      </c>
      <c r="BC11" s="14" t="s">
        <v>12</v>
      </c>
      <c r="BD11" s="14" t="s">
        <v>30</v>
      </c>
      <c r="BF11" s="13" t="s">
        <v>9</v>
      </c>
      <c r="BG11" s="14" t="s">
        <v>10</v>
      </c>
      <c r="BI11" s="14" t="s">
        <v>12</v>
      </c>
      <c r="BJ11" s="14" t="s">
        <v>30</v>
      </c>
    </row>
    <row r="12" spans="2:62" ht="16.5" x14ac:dyDescent="0.3">
      <c r="B12" s="82"/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43"/>
      <c r="L12" s="11">
        <v>0</v>
      </c>
      <c r="M12" s="12">
        <v>0</v>
      </c>
      <c r="N12" s="13" t="s">
        <v>2</v>
      </c>
      <c r="P12" s="5">
        <v>0</v>
      </c>
      <c r="Q12" s="5">
        <v>0</v>
      </c>
      <c r="R12" s="5">
        <v>0</v>
      </c>
      <c r="T12" s="47">
        <f>P12/$P$56</f>
        <v>0</v>
      </c>
      <c r="U12" s="13">
        <v>0</v>
      </c>
      <c r="V12" s="13">
        <v>0</v>
      </c>
      <c r="W12" s="68"/>
      <c r="X12" s="68"/>
      <c r="Y12" s="68"/>
      <c r="Z12" s="68"/>
      <c r="AA12" s="68"/>
      <c r="AB12" s="52"/>
      <c r="AD12" s="47">
        <f>Q12/$Q$56</f>
        <v>0</v>
      </c>
      <c r="AE12" s="13">
        <v>0</v>
      </c>
      <c r="AF12" s="13">
        <v>0</v>
      </c>
      <c r="AG12" s="68"/>
      <c r="AH12" s="68"/>
      <c r="AI12" s="68"/>
      <c r="AJ12" s="68"/>
      <c r="AK12" s="68"/>
      <c r="AL12" s="52"/>
      <c r="AN12" s="47">
        <f>R12/$R$56</f>
        <v>0</v>
      </c>
      <c r="AO12" s="13">
        <v>0</v>
      </c>
      <c r="AP12" s="13">
        <v>0</v>
      </c>
      <c r="AQ12" s="15"/>
      <c r="AR12" s="15"/>
      <c r="AS12" s="15"/>
      <c r="AT12" s="15"/>
      <c r="AU12" s="15"/>
      <c r="AV12" s="52"/>
      <c r="AX12" s="13">
        <v>0</v>
      </c>
      <c r="AY12" s="15"/>
      <c r="AZ12" s="15"/>
      <c r="BA12" s="15"/>
      <c r="BC12" s="15"/>
      <c r="BD12" s="15"/>
      <c r="BF12" s="13">
        <v>0</v>
      </c>
      <c r="BG12" s="15"/>
      <c r="BI12" s="15"/>
      <c r="BJ12" s="15"/>
    </row>
    <row r="13" spans="2:62" ht="16.5" x14ac:dyDescent="0.3">
      <c r="B13" s="5">
        <v>0</v>
      </c>
      <c r="C13" s="9">
        <v>0.49929857142857142</v>
      </c>
      <c r="D13" s="9">
        <f>C13*0.93</f>
        <v>0.46434767142857147</v>
      </c>
      <c r="E13" s="9">
        <f>C13*0.9</f>
        <v>0.44936871428571429</v>
      </c>
      <c r="F13" s="9">
        <f>C13*0.85</f>
        <v>0.42440378571428572</v>
      </c>
      <c r="G13" s="9">
        <f>C13*0.81</f>
        <v>0.4044318428571429</v>
      </c>
      <c r="H13" s="9">
        <f>C13*0.78</f>
        <v>0.38945288571428571</v>
      </c>
      <c r="I13" s="9">
        <f>C13*0.75</f>
        <v>0.37447392857142858</v>
      </c>
      <c r="J13" s="9">
        <f>C13*0.7</f>
        <v>0.34950899999999996</v>
      </c>
      <c r="K13" s="44"/>
      <c r="L13" s="11">
        <v>1</v>
      </c>
      <c r="M13" s="11">
        <v>3200</v>
      </c>
      <c r="N13" s="11">
        <v>1227.7854499999999</v>
      </c>
      <c r="P13" s="5">
        <v>-3.5000000000000003E-2</v>
      </c>
      <c r="Q13" s="5">
        <v>-0.15226864692900699</v>
      </c>
      <c r="R13" s="5">
        <v>0.313</v>
      </c>
      <c r="T13" s="47">
        <f t="shared" ref="T13:T56" si="1">P13/$P$56</f>
        <v>4.9143499017130022E-3</v>
      </c>
      <c r="U13" s="17">
        <f t="shared" ref="U13:U56" ca="1" si="2">($R$4*T13*($T$4*9810*$Q$4*$Q$4/(4*3.14*3.14)))</f>
        <v>6.1774031631523156</v>
      </c>
      <c r="V13" s="17">
        <f ca="1">ABS(U13)</f>
        <v>6.1774031631523156</v>
      </c>
      <c r="W13" s="17">
        <f t="shared" ref="W13:W56" ca="1" si="3">100*(U13-U12)/(M13-M12)</f>
        <v>0.19304384884850986</v>
      </c>
      <c r="X13" s="17">
        <f t="shared" ref="X13:X57" ca="1" si="4">N13*1000*T13*$R$4*$T$4*9.81/1000000</f>
        <v>1.3080627323462664E-2</v>
      </c>
      <c r="Y13" s="17">
        <f ca="1">SUM(X13:X$56)</f>
        <v>59.950759214833532</v>
      </c>
      <c r="Z13" s="50">
        <v>5787054.907817902</v>
      </c>
      <c r="AA13" s="17">
        <f t="shared" ref="AA13:AA57" si="5">Z13/1000000</f>
        <v>5.7870549078179021</v>
      </c>
      <c r="AB13" s="21">
        <f>ABS(AA13)</f>
        <v>5.7870549078179021</v>
      </c>
      <c r="AC13" s="18"/>
      <c r="AD13" s="47">
        <f t="shared" ref="AD13:AD56" si="6">Q13/$Q$56</f>
        <v>-2.105455029399194E-2</v>
      </c>
      <c r="AE13" s="17">
        <f t="shared" ref="AE13:AE56" ca="1" si="7">($R$5*AD13*($T$5*9810*$Q$5*$Q$5/(4*3.14*3.14)))</f>
        <v>3.4363459469889142</v>
      </c>
      <c r="AF13" s="1">
        <f ca="1">ABS(AE13)</f>
        <v>3.4363459469889142</v>
      </c>
      <c r="AG13" s="17">
        <f t="shared" ref="AG13:AG56" ca="1" si="8">ABS(100*(AE13-AE12)/(M13-M12))</f>
        <v>0.10738581084340357</v>
      </c>
      <c r="AH13" s="17">
        <f t="shared" ref="AH13:AH56" ca="1" si="9">N13*1000*AD13*$R$5*$T$5*9.81/1000000</f>
        <v>8.3576584973265186E-2</v>
      </c>
      <c r="AI13" s="17">
        <f ca="1">ABS(SUM(AH13:AH$56))</f>
        <v>38.143692015429863</v>
      </c>
      <c r="AJ13" s="50">
        <v>151232.6372800222</v>
      </c>
      <c r="AK13" s="17">
        <f t="shared" ref="AK13:AK56" si="10">AJ13/1000000</f>
        <v>0.1512326372800222</v>
      </c>
      <c r="AL13" s="17">
        <f>ABS(AK13)</f>
        <v>0.1512326372800222</v>
      </c>
      <c r="AM13" s="18"/>
      <c r="AN13" s="47">
        <f t="shared" ref="AN13:AN56" si="11">R13/$R$56</f>
        <v>4.2941418575936342E-2</v>
      </c>
      <c r="AO13" s="17">
        <f t="shared" ref="AO13:AO56" ca="1" si="12">$R$6*AN13*($T$6*9810*$Q$6*$Q$6/(4*3.14*3.14))</f>
        <v>1.9872488584080708</v>
      </c>
      <c r="AP13" s="1">
        <f ca="1">ABS(AO13)</f>
        <v>1.9872488584080708</v>
      </c>
      <c r="AQ13" s="17">
        <f t="shared" ref="AQ13:AQ56" ca="1" si="13">ABS(100*(AO13-AO12)/(M13-M12))</f>
        <v>6.2101526825252211E-2</v>
      </c>
      <c r="AR13" s="17">
        <f t="shared" ref="AR13:AR56" ca="1" si="14">N13*1000*AN13*$R$6*$T$6*9.81/1000000</f>
        <v>0.18613851520705266</v>
      </c>
      <c r="AS13" s="17">
        <f ca="1">ABS(SUM(AR13:AR$56))</f>
        <v>23.682131541733259</v>
      </c>
      <c r="AT13" s="50">
        <v>391811.4284163884</v>
      </c>
      <c r="AU13" s="17">
        <f t="shared" ref="AU13:AU56" si="15">AT13/1000000</f>
        <v>0.39181142841638839</v>
      </c>
      <c r="AV13" s="17">
        <f>ABS(AU13)</f>
        <v>0.39181142841638839</v>
      </c>
      <c r="AW13" s="18"/>
      <c r="AX13" s="19">
        <f t="shared" ref="AX13:AX56" ca="1" si="16">SQRT((U13^2)+(AE13^2)+(AO13^2))</f>
        <v>7.3428837204980679</v>
      </c>
      <c r="AY13" s="19">
        <f t="shared" ref="AY13:AY56" ca="1" si="17">SQRT((W13^2)+(AG13^2)+(AQ13^2))</f>
        <v>0.22946511626556462</v>
      </c>
      <c r="AZ13" s="19">
        <f t="shared" ref="AZ13:AZ56" ca="1" si="18">SQRT((Y13^2)+(AI13^2)+(AS13^2))</f>
        <v>74.899119656794852</v>
      </c>
      <c r="BA13" s="19">
        <f t="shared" ref="BA13:BA56" si="19">SQRT((Z13^2)+(0.9*AJ13^2)+(AT13^2))/1000000</f>
        <v>5.8020776348699226</v>
      </c>
      <c r="BB13" s="18"/>
      <c r="BC13" s="19">
        <f ca="1">AZ13*$BC$7/$BC$5</f>
        <v>13.618021755780882</v>
      </c>
      <c r="BD13" s="19">
        <f>BA13*$BC$7/$BC$5</f>
        <v>1.0549232063399858</v>
      </c>
      <c r="BE13" s="18"/>
      <c r="BF13" s="19">
        <f ca="1">AX13*$BC$8*$BC$7/$BC$5</f>
        <v>6.0078139531347832</v>
      </c>
      <c r="BG13" s="19">
        <f ca="1">AY13*$BC$8*$BC$7/$BC$5</f>
        <v>0.18774418603546197</v>
      </c>
      <c r="BH13" s="18"/>
      <c r="BI13" s="19">
        <f ca="1">AZ13*$BC$6*$BC$7/$BC$5</f>
        <v>34.045054389452204</v>
      </c>
      <c r="BJ13" s="19">
        <f>BA13*$BC$6*$BC$7/$BC$5</f>
        <v>2.6373080158499649</v>
      </c>
    </row>
    <row r="14" spans="2:62" ht="16.5" x14ac:dyDescent="0.3">
      <c r="B14" s="5">
        <v>0.02</v>
      </c>
      <c r="C14" s="9">
        <v>0.53950285714285717</v>
      </c>
      <c r="D14" s="9">
        <f t="shared" ref="D14:D77" si="20">C14*0.93</f>
        <v>0.50173765714285723</v>
      </c>
      <c r="E14" s="9">
        <f t="shared" ref="E14:E77" si="21">C14*0.9</f>
        <v>0.48555257142857144</v>
      </c>
      <c r="F14" s="9">
        <f t="shared" ref="F14:F77" si="22">C14*0.85</f>
        <v>0.45857742857142858</v>
      </c>
      <c r="G14" s="9">
        <f t="shared" ref="G14:G77" si="23">C14*0.81</f>
        <v>0.43699731428571431</v>
      </c>
      <c r="H14" s="9">
        <f t="shared" ref="H14:H77" si="24">C14*0.78</f>
        <v>0.42081222857142858</v>
      </c>
      <c r="I14" s="9">
        <f t="shared" ref="I14:I77" si="25">C14*0.75</f>
        <v>0.40462714285714285</v>
      </c>
      <c r="J14" s="9">
        <f t="shared" ref="J14:J77" si="26">C14*0.7</f>
        <v>0.37765199999999999</v>
      </c>
      <c r="K14" s="44"/>
      <c r="L14" s="11">
        <v>2</v>
      </c>
      <c r="M14" s="11">
        <v>6400</v>
      </c>
      <c r="N14" s="11">
        <v>1227.7854499999999</v>
      </c>
      <c r="P14" s="5">
        <v>-0.106</v>
      </c>
      <c r="Q14" s="5">
        <v>-0.44470496552601502</v>
      </c>
      <c r="R14" s="5">
        <v>0.89100000000000001</v>
      </c>
      <c r="T14" s="47">
        <f t="shared" si="1"/>
        <v>1.4883459702330806E-2</v>
      </c>
      <c r="U14" s="17">
        <f t="shared" ca="1" si="2"/>
        <v>18.708706722689872</v>
      </c>
      <c r="V14" s="17">
        <f t="shared" ref="V14:V57" ca="1" si="27">ABS(U14)</f>
        <v>18.708706722689872</v>
      </c>
      <c r="W14" s="17">
        <f t="shared" ca="1" si="3"/>
        <v>0.3916032362355486</v>
      </c>
      <c r="X14" s="17">
        <f t="shared" ca="1" si="4"/>
        <v>3.9615614179629784E-2</v>
      </c>
      <c r="Y14" s="17">
        <f ca="1">SUM(X14:X$56)</f>
        <v>59.937678587510071</v>
      </c>
      <c r="Z14" s="11">
        <v>5595212.4783304343</v>
      </c>
      <c r="AA14" s="17">
        <f t="shared" si="5"/>
        <v>5.595212478330434</v>
      </c>
      <c r="AB14" s="21">
        <f t="shared" ref="AB14:AB57" si="28">ABS(AA14)</f>
        <v>5.595212478330434</v>
      </c>
      <c r="AC14" s="18"/>
      <c r="AD14" s="47">
        <f t="shared" si="6"/>
        <v>-6.149042006671817E-2</v>
      </c>
      <c r="AE14" s="17">
        <f t="shared" ca="1" si="7"/>
        <v>10.035947233468548</v>
      </c>
      <c r="AF14" s="1">
        <f t="shared" ref="AF14:AF57" ca="1" si="29">ABS(AE14)</f>
        <v>10.035947233468548</v>
      </c>
      <c r="AG14" s="17">
        <f t="shared" ca="1" si="8"/>
        <v>0.20623754020248858</v>
      </c>
      <c r="AH14" s="17">
        <f t="shared" ca="1" si="9"/>
        <v>0.24408782168167878</v>
      </c>
      <c r="AI14" s="17">
        <f ca="1">ABS(SUM(AH14:AH$56))</f>
        <v>38.060115430456591</v>
      </c>
      <c r="AJ14" s="11">
        <v>29172.822830647987</v>
      </c>
      <c r="AK14" s="17">
        <f t="shared" si="10"/>
        <v>2.9172822830647985E-2</v>
      </c>
      <c r="AL14" s="17">
        <f t="shared" ref="AL14:AL57" si="30">ABS(AK14)</f>
        <v>2.9172822830647985E-2</v>
      </c>
      <c r="AM14" s="18"/>
      <c r="AN14" s="47">
        <f t="shared" si="11"/>
        <v>0.12223899025929484</v>
      </c>
      <c r="AO14" s="17">
        <f t="shared" ca="1" si="12"/>
        <v>5.6569927566824001</v>
      </c>
      <c r="AP14" s="1">
        <f t="shared" ref="AP14:AP57" ca="1" si="31">ABS(AO14)</f>
        <v>5.6569927566824001</v>
      </c>
      <c r="AQ14" s="17">
        <f t="shared" ca="1" si="13"/>
        <v>0.11467949682107278</v>
      </c>
      <c r="AR14" s="17">
        <f t="shared" ca="1" si="14"/>
        <v>0.52987034201113092</v>
      </c>
      <c r="AS14" s="17">
        <f ca="1">ABS(SUM(AR14:AR$56))</f>
        <v>23.495993026526204</v>
      </c>
      <c r="AT14" s="11">
        <v>316028.60748284112</v>
      </c>
      <c r="AU14" s="17">
        <f t="shared" si="15"/>
        <v>0.31602860748284112</v>
      </c>
      <c r="AV14" s="17">
        <f t="shared" ref="AV14:AV57" si="32">ABS(AU14)</f>
        <v>0.31602860748284112</v>
      </c>
      <c r="AW14" s="18"/>
      <c r="AX14" s="19">
        <f t="shared" ca="1" si="16"/>
        <v>21.971288336320729</v>
      </c>
      <c r="AY14" s="19">
        <f t="shared" ca="1" si="17"/>
        <v>0.45720717908849862</v>
      </c>
      <c r="AZ14" s="19">
        <f t="shared" ca="1" si="18"/>
        <v>74.787428016625299</v>
      </c>
      <c r="BA14" s="19">
        <f t="shared" si="19"/>
        <v>5.6041986676638134</v>
      </c>
      <c r="BB14" s="18"/>
      <c r="BC14" s="19">
        <f t="shared" ref="BC14:BC57" ca="1" si="33">AZ14*$BC$7/$BC$5</f>
        <v>13.597714184840964</v>
      </c>
      <c r="BD14" s="19">
        <f t="shared" ref="BD14:BD57" si="34">BA14*$BC$7/$BC$5</f>
        <v>1.0189452123025116</v>
      </c>
      <c r="BE14" s="18"/>
      <c r="BF14" s="19">
        <f t="shared" ref="BF14:BF57" ca="1" si="35">AX14*$BC$8*$BC$7/$BC$5</f>
        <v>17.976508638807868</v>
      </c>
      <c r="BG14" s="19">
        <f t="shared" ref="BG14:BG57" ca="1" si="36">AY14*$BC$8*$BC$7/$BC$5</f>
        <v>0.37407860107240798</v>
      </c>
      <c r="BH14" s="18"/>
      <c r="BI14" s="19">
        <f t="shared" ref="BI14:BI57" ca="1" si="37">AZ14*$BC$6*$BC$7/$BC$5</f>
        <v>33.994285462102411</v>
      </c>
      <c r="BJ14" s="19">
        <f t="shared" ref="BJ14:BJ57" si="38">BA14*$BC$6*$BC$7/$BC$5</f>
        <v>2.5473630307562787</v>
      </c>
    </row>
    <row r="15" spans="2:62" ht="16.5" x14ac:dyDescent="0.3">
      <c r="B15" s="5">
        <v>0.04</v>
      </c>
      <c r="C15" s="9">
        <v>0.57353285714285718</v>
      </c>
      <c r="D15" s="9">
        <f t="shared" si="20"/>
        <v>0.53338555714285718</v>
      </c>
      <c r="E15" s="9">
        <f t="shared" si="21"/>
        <v>0.51617957142857152</v>
      </c>
      <c r="F15" s="9">
        <f t="shared" si="22"/>
        <v>0.48750292857142857</v>
      </c>
      <c r="G15" s="9">
        <f t="shared" si="23"/>
        <v>0.46456161428571435</v>
      </c>
      <c r="H15" s="9">
        <f t="shared" si="24"/>
        <v>0.44735562857142863</v>
      </c>
      <c r="I15" s="9">
        <f t="shared" si="25"/>
        <v>0.43014964285714286</v>
      </c>
      <c r="J15" s="9">
        <f t="shared" si="26"/>
        <v>0.40147300000000002</v>
      </c>
      <c r="K15" s="44"/>
      <c r="L15" s="11">
        <v>3</v>
      </c>
      <c r="M15" s="11">
        <v>9600</v>
      </c>
      <c r="N15" s="11">
        <v>1227.7854499999999</v>
      </c>
      <c r="P15" s="5">
        <v>-0.20399999999999999</v>
      </c>
      <c r="Q15" s="5">
        <v>-0.83523215885144897</v>
      </c>
      <c r="R15" s="5">
        <v>1.6339999999999999</v>
      </c>
      <c r="T15" s="47">
        <f t="shared" si="1"/>
        <v>2.8643639427127211E-2</v>
      </c>
      <c r="U15" s="17">
        <f t="shared" ca="1" si="2"/>
        <v>36.005435579516352</v>
      </c>
      <c r="V15" s="17">
        <f t="shared" ca="1" si="27"/>
        <v>36.005435579516352</v>
      </c>
      <c r="W15" s="17">
        <f t="shared" ca="1" si="3"/>
        <v>0.5405227767758275</v>
      </c>
      <c r="X15" s="17">
        <f t="shared" ca="1" si="4"/>
        <v>7.6241370685325216E-2</v>
      </c>
      <c r="Y15" s="17">
        <f ca="1">SUM(X15:X$56)</f>
        <v>59.898062973330433</v>
      </c>
      <c r="Z15" s="11">
        <v>5403411.9068504013</v>
      </c>
      <c r="AA15" s="17">
        <f t="shared" si="5"/>
        <v>5.4034119068504012</v>
      </c>
      <c r="AB15" s="21">
        <f t="shared" si="28"/>
        <v>5.4034119068504012</v>
      </c>
      <c r="AC15" s="18"/>
      <c r="AD15" s="47">
        <f t="shared" si="6"/>
        <v>-0.11548954988676198</v>
      </c>
      <c r="AE15" s="17">
        <f t="shared" ca="1" si="7"/>
        <v>18.849229317721207</v>
      </c>
      <c r="AF15" s="1">
        <f t="shared" ca="1" si="29"/>
        <v>18.849229317721207</v>
      </c>
      <c r="AG15" s="17">
        <f t="shared" ca="1" si="8"/>
        <v>0.2754150651328956</v>
      </c>
      <c r="AH15" s="17">
        <f t="shared" ca="1" si="9"/>
        <v>0.4584387718976568</v>
      </c>
      <c r="AI15" s="17">
        <f ca="1">ABS(SUM(AH15:AH$56))</f>
        <v>37.816027608774917</v>
      </c>
      <c r="AJ15" s="11">
        <v>-92619.54654681409</v>
      </c>
      <c r="AK15" s="17">
        <f t="shared" si="10"/>
        <v>-9.2619546546814091E-2</v>
      </c>
      <c r="AL15" s="17">
        <f t="shared" si="30"/>
        <v>9.2619546546814091E-2</v>
      </c>
      <c r="AM15" s="18"/>
      <c r="AN15" s="47">
        <f t="shared" si="11"/>
        <v>0.22417341199067087</v>
      </c>
      <c r="AO15" s="17">
        <f t="shared" ca="1" si="12"/>
        <v>10.374327906194209</v>
      </c>
      <c r="AP15" s="1">
        <f t="shared" ca="1" si="31"/>
        <v>10.374327906194209</v>
      </c>
      <c r="AQ15" s="17">
        <f t="shared" ca="1" si="13"/>
        <v>0.14741672342224402</v>
      </c>
      <c r="AR15" s="17">
        <f t="shared" ca="1" si="14"/>
        <v>0.97172630622467748</v>
      </c>
      <c r="AS15" s="17">
        <f ca="1">ABS(SUM(AR15:AR$56))</f>
        <v>22.966122684515074</v>
      </c>
      <c r="AT15" s="11">
        <v>240841.42979795719</v>
      </c>
      <c r="AU15" s="17">
        <f t="shared" si="15"/>
        <v>0.2408414297979572</v>
      </c>
      <c r="AV15" s="17">
        <f t="shared" si="32"/>
        <v>0.2408414297979572</v>
      </c>
      <c r="AW15" s="18"/>
      <c r="AX15" s="19">
        <f t="shared" ca="1" si="16"/>
        <v>41.944147585187409</v>
      </c>
      <c r="AY15" s="19">
        <f t="shared" ca="1" si="17"/>
        <v>0.62429962410701367</v>
      </c>
      <c r="AZ15" s="19">
        <f t="shared" ca="1" si="18"/>
        <v>74.466587696932123</v>
      </c>
      <c r="BA15" s="19">
        <f t="shared" si="19"/>
        <v>5.4094903060974326</v>
      </c>
      <c r="BB15" s="18"/>
      <c r="BC15" s="19">
        <f t="shared" ca="1" si="33"/>
        <v>13.539379581260386</v>
      </c>
      <c r="BD15" s="19">
        <f t="shared" si="34"/>
        <v>0.98354369201771508</v>
      </c>
      <c r="BE15" s="18"/>
      <c r="BF15" s="19">
        <f t="shared" ca="1" si="35"/>
        <v>34.317938933335149</v>
      </c>
      <c r="BG15" s="19">
        <f t="shared" ca="1" si="36"/>
        <v>0.5107906015421021</v>
      </c>
      <c r="BH15" s="18"/>
      <c r="BI15" s="19">
        <f t="shared" ca="1" si="37"/>
        <v>33.848448953150971</v>
      </c>
      <c r="BJ15" s="19">
        <f t="shared" si="38"/>
        <v>2.4588592300442875</v>
      </c>
    </row>
    <row r="16" spans="2:62" ht="16.5" x14ac:dyDescent="0.3">
      <c r="B16" s="5">
        <v>0.06</v>
      </c>
      <c r="C16" s="9">
        <v>0.6435885714285714</v>
      </c>
      <c r="D16" s="9">
        <f t="shared" si="20"/>
        <v>0.59853737142857144</v>
      </c>
      <c r="E16" s="9">
        <f t="shared" si="21"/>
        <v>0.57922971428571424</v>
      </c>
      <c r="F16" s="9">
        <f t="shared" si="22"/>
        <v>0.54705028571428571</v>
      </c>
      <c r="G16" s="9">
        <f t="shared" si="23"/>
        <v>0.52130674285714285</v>
      </c>
      <c r="H16" s="9">
        <f t="shared" si="24"/>
        <v>0.50199908571428575</v>
      </c>
      <c r="I16" s="9">
        <f t="shared" si="25"/>
        <v>0.48269142857142855</v>
      </c>
      <c r="J16" s="9">
        <f t="shared" si="26"/>
        <v>0.45051199999999997</v>
      </c>
      <c r="K16" s="44"/>
      <c r="L16" s="11">
        <v>4</v>
      </c>
      <c r="M16" s="11">
        <v>12800</v>
      </c>
      <c r="N16" s="11">
        <v>1227.7854499999999</v>
      </c>
      <c r="P16" s="5">
        <v>-0.32400000000000001</v>
      </c>
      <c r="Q16" s="5">
        <v>-1.2908204216835799</v>
      </c>
      <c r="R16" s="5">
        <v>2.4580000000000002</v>
      </c>
      <c r="T16" s="47">
        <f t="shared" si="1"/>
        <v>4.5492839090143219E-2</v>
      </c>
      <c r="U16" s="17">
        <f t="shared" ca="1" si="2"/>
        <v>57.185103567467145</v>
      </c>
      <c r="V16" s="17">
        <f t="shared" ca="1" si="27"/>
        <v>57.185103567467145</v>
      </c>
      <c r="W16" s="17">
        <f t="shared" ca="1" si="3"/>
        <v>0.66186462462346229</v>
      </c>
      <c r="X16" s="17">
        <f t="shared" ca="1" si="4"/>
        <v>0.12108923579434008</v>
      </c>
      <c r="Y16" s="17">
        <f ca="1">SUM(X16:X$56)</f>
        <v>59.821821602645109</v>
      </c>
      <c r="Z16" s="11">
        <v>5211738.1053357432</v>
      </c>
      <c r="AA16" s="17">
        <f t="shared" si="5"/>
        <v>5.2117381053357432</v>
      </c>
      <c r="AB16" s="21">
        <f t="shared" si="28"/>
        <v>5.2117381053357432</v>
      </c>
      <c r="AC16" s="18"/>
      <c r="AD16" s="47">
        <f t="shared" si="6"/>
        <v>-0.17848482952317815</v>
      </c>
      <c r="AE16" s="17">
        <f t="shared" ca="1" si="7"/>
        <v>29.130787025453593</v>
      </c>
      <c r="AF16" s="1">
        <f t="shared" ca="1" si="29"/>
        <v>29.130787025453593</v>
      </c>
      <c r="AG16" s="17">
        <f t="shared" ca="1" si="8"/>
        <v>0.32129867836663706</v>
      </c>
      <c r="AH16" s="17">
        <f t="shared" ca="1" si="9"/>
        <v>0.70850017277924771</v>
      </c>
      <c r="AI16" s="17">
        <f ca="1">ABS(SUM(AH16:AH$56))</f>
        <v>37.357588836877255</v>
      </c>
      <c r="AJ16" s="11">
        <v>-213630.83489489305</v>
      </c>
      <c r="AK16" s="17">
        <f t="shared" si="10"/>
        <v>-0.21363083489489304</v>
      </c>
      <c r="AL16" s="17">
        <f t="shared" si="30"/>
        <v>0.21363083489489304</v>
      </c>
      <c r="AM16" s="18"/>
      <c r="AN16" s="47">
        <f t="shared" si="11"/>
        <v>0.33722046920016469</v>
      </c>
      <c r="AO16" s="17">
        <f t="shared" ca="1" si="12"/>
        <v>15.60593512449533</v>
      </c>
      <c r="AP16" s="1">
        <f t="shared" ca="1" si="31"/>
        <v>15.60593512449533</v>
      </c>
      <c r="AQ16" s="17">
        <f t="shared" ca="1" si="13"/>
        <v>0.16348772557191005</v>
      </c>
      <c r="AR16" s="17">
        <f t="shared" ca="1" si="14"/>
        <v>1.4617523015301457</v>
      </c>
      <c r="AS16" s="17">
        <f ca="1">ABS(SUM(AR16:AR$56))</f>
        <v>21.9943963782904</v>
      </c>
      <c r="AT16" s="11">
        <v>167349.83720750955</v>
      </c>
      <c r="AU16" s="17">
        <f t="shared" si="15"/>
        <v>0.16734983720750957</v>
      </c>
      <c r="AV16" s="17">
        <f t="shared" si="32"/>
        <v>0.16734983720750957</v>
      </c>
      <c r="AW16" s="18"/>
      <c r="AX16" s="19">
        <f t="shared" ca="1" si="16"/>
        <v>66.047589160046073</v>
      </c>
      <c r="AY16" s="19">
        <f t="shared" ca="1" si="17"/>
        <v>0.75367490236890644</v>
      </c>
      <c r="AZ16" s="19">
        <f t="shared" ca="1" si="18"/>
        <v>73.878232623752083</v>
      </c>
      <c r="BA16" s="19">
        <f t="shared" si="19"/>
        <v>5.2183612721694619</v>
      </c>
      <c r="BB16" s="18"/>
      <c r="BC16" s="19">
        <f t="shared" ca="1" si="33"/>
        <v>13.432405931591289</v>
      </c>
      <c r="BD16" s="19">
        <f t="shared" si="34"/>
        <v>0.94879295857626578</v>
      </c>
      <c r="BE16" s="18"/>
      <c r="BF16" s="19">
        <f t="shared" ca="1" si="35"/>
        <v>54.038936585492245</v>
      </c>
      <c r="BG16" s="19">
        <f t="shared" ca="1" si="36"/>
        <v>0.61664310193819627</v>
      </c>
      <c r="BH16" s="18"/>
      <c r="BI16" s="19">
        <f t="shared" ca="1" si="37"/>
        <v>33.581014828978219</v>
      </c>
      <c r="BJ16" s="19">
        <f t="shared" si="38"/>
        <v>2.3719823964406643</v>
      </c>
    </row>
    <row r="17" spans="2:62" ht="16.5" x14ac:dyDescent="0.3">
      <c r="B17" s="5">
        <v>0.08</v>
      </c>
      <c r="C17" s="9">
        <v>0.72177000000000002</v>
      </c>
      <c r="D17" s="9">
        <f t="shared" si="20"/>
        <v>0.67124610000000007</v>
      </c>
      <c r="E17" s="9">
        <f t="shared" si="21"/>
        <v>0.64959300000000009</v>
      </c>
      <c r="F17" s="9">
        <f t="shared" si="22"/>
        <v>0.61350450000000001</v>
      </c>
      <c r="G17" s="9">
        <f t="shared" si="23"/>
        <v>0.58463370000000003</v>
      </c>
      <c r="H17" s="9">
        <f t="shared" si="24"/>
        <v>0.56298060000000005</v>
      </c>
      <c r="I17" s="9">
        <f t="shared" si="25"/>
        <v>0.54132749999999996</v>
      </c>
      <c r="J17" s="9">
        <f t="shared" si="26"/>
        <v>0.50523899999999999</v>
      </c>
      <c r="K17" s="44"/>
      <c r="L17" s="11">
        <v>5</v>
      </c>
      <c r="M17" s="11">
        <v>16000</v>
      </c>
      <c r="N17" s="11">
        <v>1227.7854499999999</v>
      </c>
      <c r="P17" s="5">
        <v>-0.46200000000000002</v>
      </c>
      <c r="Q17" s="5">
        <v>-1.7870390087237</v>
      </c>
      <c r="R17" s="5">
        <v>3.2989999999999999</v>
      </c>
      <c r="T17" s="47">
        <f t="shared" si="1"/>
        <v>6.4869418702611634E-2</v>
      </c>
      <c r="U17" s="17">
        <f t="shared" ca="1" si="2"/>
        <v>81.541721753610574</v>
      </c>
      <c r="V17" s="17">
        <f t="shared" ca="1" si="27"/>
        <v>81.541721753610574</v>
      </c>
      <c r="W17" s="17">
        <f t="shared" ca="1" si="3"/>
        <v>0.76114431831698215</v>
      </c>
      <c r="X17" s="17">
        <f t="shared" ca="1" si="4"/>
        <v>0.17266428066970718</v>
      </c>
      <c r="Y17" s="17">
        <f ca="1">SUM(X17:X$56)</f>
        <v>59.700732366850765</v>
      </c>
      <c r="Z17" s="11">
        <v>5020308.2762072794</v>
      </c>
      <c r="AA17" s="17">
        <f t="shared" si="5"/>
        <v>5.0203082762072793</v>
      </c>
      <c r="AB17" s="21">
        <f t="shared" si="28"/>
        <v>5.0203082762072793</v>
      </c>
      <c r="AC17" s="18"/>
      <c r="AD17" s="47">
        <f t="shared" si="6"/>
        <v>-0.24709816134401513</v>
      </c>
      <c r="AE17" s="17">
        <f t="shared" ca="1" si="7"/>
        <v>40.329275780600263</v>
      </c>
      <c r="AF17" s="1">
        <f t="shared" ca="1" si="29"/>
        <v>40.329275780600263</v>
      </c>
      <c r="AG17" s="17">
        <f t="shared" ca="1" si="8"/>
        <v>0.34995277359833343</v>
      </c>
      <c r="AH17" s="17">
        <f t="shared" ca="1" si="9"/>
        <v>0.98086257791973619</v>
      </c>
      <c r="AI17" s="17">
        <f ca="1">ABS(SUM(AH17:AH$56))</f>
        <v>36.649088664098002</v>
      </c>
      <c r="AJ17" s="11">
        <v>-333175.11917290132</v>
      </c>
      <c r="AK17" s="17">
        <f t="shared" si="10"/>
        <v>-0.33317511917290132</v>
      </c>
      <c r="AL17" s="17">
        <f t="shared" si="30"/>
        <v>0.33317511917290132</v>
      </c>
      <c r="AM17" s="18"/>
      <c r="AN17" s="47">
        <f t="shared" si="11"/>
        <v>0.45259980792975718</v>
      </c>
      <c r="AO17" s="17">
        <f t="shared" ca="1" si="12"/>
        <v>20.945475986863343</v>
      </c>
      <c r="AP17" s="1">
        <f t="shared" ca="1" si="31"/>
        <v>20.945475986863343</v>
      </c>
      <c r="AQ17" s="17">
        <f t="shared" ca="1" si="13"/>
        <v>0.16686065194900043</v>
      </c>
      <c r="AR17" s="17">
        <f t="shared" ca="1" si="14"/>
        <v>1.9618880564474976</v>
      </c>
      <c r="AS17" s="17">
        <f ca="1">ABS(SUM(AR17:AR$56))</f>
        <v>20.532644076760249</v>
      </c>
      <c r="AT17" s="11">
        <v>96967.768796980148</v>
      </c>
      <c r="AU17" s="17">
        <f t="shared" si="15"/>
        <v>9.6967768796980144E-2</v>
      </c>
      <c r="AV17" s="17">
        <f t="shared" si="32"/>
        <v>9.6967768796980144E-2</v>
      </c>
      <c r="AW17" s="18"/>
      <c r="AX17" s="19">
        <f t="shared" ca="1" si="16"/>
        <v>93.349964305548767</v>
      </c>
      <c r="AY17" s="19">
        <f t="shared" ca="1" si="17"/>
        <v>0.85419558312147414</v>
      </c>
      <c r="AZ17" s="19">
        <f t="shared" ca="1" si="18"/>
        <v>72.999469983214112</v>
      </c>
      <c r="BA17" s="19">
        <f t="shared" si="19"/>
        <v>5.0311830646849911</v>
      </c>
      <c r="BB17" s="18"/>
      <c r="BC17" s="19">
        <f t="shared" ca="1" si="33"/>
        <v>13.272630906038929</v>
      </c>
      <c r="BD17" s="19">
        <f t="shared" si="34"/>
        <v>0.91476055721545291</v>
      </c>
      <c r="BE17" s="18"/>
      <c r="BF17" s="19">
        <f t="shared" ca="1" si="35"/>
        <v>76.377243522721713</v>
      </c>
      <c r="BG17" s="19">
        <f t="shared" ca="1" si="36"/>
        <v>0.69888729528120619</v>
      </c>
      <c r="BH17" s="18"/>
      <c r="BI17" s="19">
        <f t="shared" ca="1" si="37"/>
        <v>33.181577265097324</v>
      </c>
      <c r="BJ17" s="19">
        <f t="shared" si="38"/>
        <v>2.2869013930386326</v>
      </c>
    </row>
    <row r="18" spans="2:62" ht="16.5" x14ac:dyDescent="0.3">
      <c r="B18" s="5">
        <v>0.1</v>
      </c>
      <c r="C18" s="9">
        <v>0.8146728571428572</v>
      </c>
      <c r="D18" s="9">
        <f t="shared" si="20"/>
        <v>0.7576457571428572</v>
      </c>
      <c r="E18" s="9">
        <f t="shared" si="21"/>
        <v>0.73320557142857146</v>
      </c>
      <c r="F18" s="9">
        <f t="shared" si="22"/>
        <v>0.69247192857142859</v>
      </c>
      <c r="G18" s="9">
        <f t="shared" si="23"/>
        <v>0.65988501428571433</v>
      </c>
      <c r="H18" s="9">
        <f t="shared" si="24"/>
        <v>0.63544482857142859</v>
      </c>
      <c r="I18" s="9">
        <f t="shared" si="25"/>
        <v>0.61100464285714295</v>
      </c>
      <c r="J18" s="9">
        <f t="shared" si="26"/>
        <v>0.57027099999999997</v>
      </c>
      <c r="K18" s="44"/>
      <c r="L18" s="11">
        <v>6</v>
      </c>
      <c r="M18" s="11">
        <v>19200</v>
      </c>
      <c r="N18" s="11">
        <v>1227.7854499999999</v>
      </c>
      <c r="P18" s="5">
        <v>-0.61299999999999999</v>
      </c>
      <c r="Q18" s="5">
        <v>-2.3041915819168501</v>
      </c>
      <c r="R18" s="5">
        <v>4.1040000000000001</v>
      </c>
      <c r="T18" s="47">
        <f t="shared" si="1"/>
        <v>8.6071328278573431E-2</v>
      </c>
      <c r="U18" s="17">
        <f t="shared" ca="1" si="2"/>
        <v>108.19280397178198</v>
      </c>
      <c r="V18" s="17">
        <f t="shared" ca="1" si="27"/>
        <v>108.19280397178198</v>
      </c>
      <c r="W18" s="17">
        <f t="shared" ca="1" si="3"/>
        <v>0.83284631931785658</v>
      </c>
      <c r="X18" s="17">
        <f t="shared" ca="1" si="4"/>
        <v>0.22909784426521745</v>
      </c>
      <c r="Y18" s="17">
        <f ca="1">SUM(X18:X$56)</f>
        <v>59.528068086181058</v>
      </c>
      <c r="Z18" s="11">
        <v>4829265.9326333581</v>
      </c>
      <c r="AA18" s="17">
        <f t="shared" si="5"/>
        <v>4.8292659326333585</v>
      </c>
      <c r="AB18" s="21">
        <f t="shared" si="28"/>
        <v>4.8292659326333585</v>
      </c>
      <c r="AC18" s="18"/>
      <c r="AD18" s="47">
        <f t="shared" si="6"/>
        <v>-0.31860608553959224</v>
      </c>
      <c r="AE18" s="17">
        <f t="shared" ca="1" si="7"/>
        <v>52.000195465699477</v>
      </c>
      <c r="AF18" s="1">
        <f t="shared" ca="1" si="29"/>
        <v>52.000195465699477</v>
      </c>
      <c r="AG18" s="17">
        <f t="shared" ca="1" si="8"/>
        <v>0.36471624015935045</v>
      </c>
      <c r="AH18" s="17">
        <f t="shared" ca="1" si="9"/>
        <v>1.2647151427735606</v>
      </c>
      <c r="AI18" s="17">
        <f ca="1">ABS(SUM(AH18:AH$56))</f>
        <v>35.668226086178279</v>
      </c>
      <c r="AJ18" s="11">
        <v>-450452.2028980144</v>
      </c>
      <c r="AK18" s="17">
        <f t="shared" si="10"/>
        <v>-0.45045220289801441</v>
      </c>
      <c r="AL18" s="17">
        <f t="shared" si="30"/>
        <v>0.45045220289801441</v>
      </c>
      <c r="AM18" s="18"/>
      <c r="AN18" s="47">
        <f t="shared" si="11"/>
        <v>0.56304019755796408</v>
      </c>
      <c r="AO18" s="17">
        <f t="shared" ca="1" si="12"/>
        <v>26.056451485324992</v>
      </c>
      <c r="AP18" s="1">
        <f t="shared" ca="1" si="31"/>
        <v>26.056451485324992</v>
      </c>
      <c r="AQ18" s="17">
        <f t="shared" ca="1" si="13"/>
        <v>0.15971798432692652</v>
      </c>
      <c r="AR18" s="17">
        <f t="shared" ca="1" si="14"/>
        <v>2.4406149086573294</v>
      </c>
      <c r="AS18" s="17">
        <f ca="1">ABS(SUM(AR18:AR$56))</f>
        <v>18.570756020312746</v>
      </c>
      <c r="AT18" s="11">
        <v>31263.307751347485</v>
      </c>
      <c r="AU18" s="17">
        <f t="shared" si="15"/>
        <v>3.1263307751347488E-2</v>
      </c>
      <c r="AV18" s="17">
        <f t="shared" si="32"/>
        <v>3.1263307751347488E-2</v>
      </c>
      <c r="AW18" s="18"/>
      <c r="AX18" s="19">
        <f t="shared" ca="1" si="16"/>
        <v>122.83583281662762</v>
      </c>
      <c r="AY18" s="19">
        <f t="shared" ca="1" si="17"/>
        <v>0.9231255396503395</v>
      </c>
      <c r="AZ18" s="19">
        <f t="shared" ca="1" si="18"/>
        <v>71.837916321213811</v>
      </c>
      <c r="BA18" s="19">
        <f t="shared" si="19"/>
        <v>4.8482371343500512</v>
      </c>
      <c r="BB18" s="18"/>
      <c r="BC18" s="19">
        <f t="shared" ca="1" si="33"/>
        <v>13.061439331129783</v>
      </c>
      <c r="BD18" s="19">
        <f t="shared" si="34"/>
        <v>0.8814976607909184</v>
      </c>
      <c r="BE18" s="18"/>
      <c r="BF18" s="19">
        <f t="shared" ca="1" si="35"/>
        <v>100.50204503178624</v>
      </c>
      <c r="BG18" s="19">
        <f t="shared" ca="1" si="36"/>
        <v>0.75528453244118687</v>
      </c>
      <c r="BH18" s="18"/>
      <c r="BI18" s="19">
        <f t="shared" ca="1" si="37"/>
        <v>32.653598327824461</v>
      </c>
      <c r="BJ18" s="19">
        <f t="shared" si="38"/>
        <v>2.203744151977296</v>
      </c>
    </row>
    <row r="19" spans="2:62" ht="16.5" x14ac:dyDescent="0.3">
      <c r="B19" s="5">
        <v>0.12</v>
      </c>
      <c r="C19" s="9">
        <v>0.88344857142857147</v>
      </c>
      <c r="D19" s="9">
        <f t="shared" si="20"/>
        <v>0.82160717142857154</v>
      </c>
      <c r="E19" s="9">
        <f t="shared" si="21"/>
        <v>0.79510371428571436</v>
      </c>
      <c r="F19" s="9">
        <f t="shared" si="22"/>
        <v>0.75093128571428569</v>
      </c>
      <c r="G19" s="9">
        <f t="shared" si="23"/>
        <v>0.71559334285714293</v>
      </c>
      <c r="H19" s="9">
        <f t="shared" si="24"/>
        <v>0.68908988571428575</v>
      </c>
      <c r="I19" s="9">
        <f t="shared" si="25"/>
        <v>0.66258642857142858</v>
      </c>
      <c r="J19" s="9">
        <f t="shared" si="26"/>
        <v>0.61841400000000002</v>
      </c>
      <c r="K19" s="44"/>
      <c r="L19" s="11">
        <v>7</v>
      </c>
      <c r="M19" s="11">
        <v>22400</v>
      </c>
      <c r="N19" s="11">
        <v>1227.7854499999999</v>
      </c>
      <c r="P19" s="5">
        <v>-0.77500000000000002</v>
      </c>
      <c r="Q19" s="5">
        <v>-2.8261262581786601</v>
      </c>
      <c r="R19" s="5">
        <v>4.827</v>
      </c>
      <c r="T19" s="47">
        <f t="shared" si="1"/>
        <v>0.10881774782364505</v>
      </c>
      <c r="U19" s="17">
        <f t="shared" ca="1" si="2"/>
        <v>136.78535575551555</v>
      </c>
      <c r="V19" s="17">
        <f t="shared" ca="1" si="27"/>
        <v>136.78535575551555</v>
      </c>
      <c r="W19" s="17">
        <f t="shared" ca="1" si="3"/>
        <v>0.89351724324167403</v>
      </c>
      <c r="X19" s="17">
        <f t="shared" ca="1" si="4"/>
        <v>0.28964246216238754</v>
      </c>
      <c r="Y19" s="17">
        <f ca="1">SUM(X19:X$56)</f>
        <v>59.298970241915846</v>
      </c>
      <c r="Z19" s="11">
        <v>4638776.114757577</v>
      </c>
      <c r="AA19" s="17">
        <f t="shared" si="5"/>
        <v>4.6387761147575768</v>
      </c>
      <c r="AB19" s="21">
        <f t="shared" si="28"/>
        <v>4.6387761147575768</v>
      </c>
      <c r="AC19" s="18"/>
      <c r="AD19" s="47">
        <f t="shared" si="6"/>
        <v>-0.39077524257331953</v>
      </c>
      <c r="AE19" s="17">
        <f t="shared" ca="1" si="7"/>
        <v>63.779035992216116</v>
      </c>
      <c r="AF19" s="1">
        <f t="shared" ca="1" si="29"/>
        <v>63.779035992216116</v>
      </c>
      <c r="AG19" s="17">
        <f t="shared" ca="1" si="8"/>
        <v>0.36808876645364497</v>
      </c>
      <c r="AH19" s="17">
        <f t="shared" ca="1" si="9"/>
        <v>1.5511924885755939</v>
      </c>
      <c r="AI19" s="17">
        <f ca="1">ABS(SUM(AH19:AH$56))</f>
        <v>34.403510943404711</v>
      </c>
      <c r="AJ19" s="11">
        <v>-564590.52637378499</v>
      </c>
      <c r="AK19" s="17">
        <f t="shared" si="10"/>
        <v>-0.56459052637378504</v>
      </c>
      <c r="AL19" s="17">
        <f t="shared" si="30"/>
        <v>0.56459052637378504</v>
      </c>
      <c r="AM19" s="18"/>
      <c r="AN19" s="47">
        <f t="shared" si="11"/>
        <v>0.66223075867745917</v>
      </c>
      <c r="AO19" s="17">
        <f t="shared" ca="1" si="12"/>
        <v>30.646805877111046</v>
      </c>
      <c r="AP19" s="1">
        <f t="shared" ca="1" si="31"/>
        <v>30.646805877111046</v>
      </c>
      <c r="AQ19" s="17">
        <f t="shared" ca="1" si="13"/>
        <v>0.14344857474331418</v>
      </c>
      <c r="AR19" s="17">
        <f t="shared" ca="1" si="14"/>
        <v>2.8705770380333644</v>
      </c>
      <c r="AS19" s="17">
        <f ca="1">ABS(SUM(AR19:AR$56))</f>
        <v>16.130141111655423</v>
      </c>
      <c r="AT19" s="11">
        <v>-28163.111513652781</v>
      </c>
      <c r="AU19" s="17">
        <f t="shared" si="15"/>
        <v>-2.8163111513652781E-2</v>
      </c>
      <c r="AV19" s="17">
        <f t="shared" si="32"/>
        <v>2.8163111513652781E-2</v>
      </c>
      <c r="AW19" s="18"/>
      <c r="AX19" s="19">
        <f t="shared" ca="1" si="16"/>
        <v>154.00397946718351</v>
      </c>
      <c r="AY19" s="19">
        <f t="shared" ca="1" si="17"/>
        <v>0.97695439891299696</v>
      </c>
      <c r="AZ19" s="19">
        <f t="shared" ca="1" si="18"/>
        <v>70.428338680296193</v>
      </c>
      <c r="BA19" s="19">
        <f t="shared" si="19"/>
        <v>4.6696812760529447</v>
      </c>
      <c r="BB19" s="18"/>
      <c r="BC19" s="19">
        <f t="shared" ca="1" si="33"/>
        <v>12.805152487326581</v>
      </c>
      <c r="BD19" s="19">
        <f t="shared" si="34"/>
        <v>0.84903295928235356</v>
      </c>
      <c r="BE19" s="18"/>
      <c r="BF19" s="19">
        <f t="shared" ca="1" si="35"/>
        <v>126.00325592769559</v>
      </c>
      <c r="BG19" s="19">
        <f t="shared" ca="1" si="36"/>
        <v>0.79932632638336121</v>
      </c>
      <c r="BH19" s="18"/>
      <c r="BI19" s="19">
        <f t="shared" ca="1" si="37"/>
        <v>32.012881218316451</v>
      </c>
      <c r="BJ19" s="19">
        <f t="shared" si="38"/>
        <v>2.1225823982058838</v>
      </c>
    </row>
    <row r="20" spans="2:62" ht="16.5" x14ac:dyDescent="0.3">
      <c r="B20" s="5">
        <v>0.14000000000000001</v>
      </c>
      <c r="C20" s="9">
        <v>0.95479999999999998</v>
      </c>
      <c r="D20" s="9">
        <f t="shared" si="20"/>
        <v>0.88796399999999998</v>
      </c>
      <c r="E20" s="9">
        <f t="shared" si="21"/>
        <v>0.85931999999999997</v>
      </c>
      <c r="F20" s="9">
        <f t="shared" si="22"/>
        <v>0.81157999999999997</v>
      </c>
      <c r="G20" s="9">
        <f t="shared" si="23"/>
        <v>0.77338800000000008</v>
      </c>
      <c r="H20" s="9">
        <f t="shared" si="24"/>
        <v>0.74474399999999996</v>
      </c>
      <c r="I20" s="9">
        <f t="shared" si="25"/>
        <v>0.71609999999999996</v>
      </c>
      <c r="J20" s="9">
        <f t="shared" si="26"/>
        <v>0.66835999999999995</v>
      </c>
      <c r="K20" s="44"/>
      <c r="L20" s="11">
        <v>8</v>
      </c>
      <c r="M20" s="11">
        <v>25600</v>
      </c>
      <c r="N20" s="11">
        <v>1227.7854499999999</v>
      </c>
      <c r="P20" s="5">
        <v>-0.94599999999999995</v>
      </c>
      <c r="Q20" s="5">
        <v>-3.3393230594962602</v>
      </c>
      <c r="R20" s="5">
        <v>5.4320000000000004</v>
      </c>
      <c r="T20" s="47">
        <f t="shared" si="1"/>
        <v>0.13282785734344285</v>
      </c>
      <c r="U20" s="17">
        <f t="shared" ca="1" si="2"/>
        <v>166.96638263834544</v>
      </c>
      <c r="V20" s="17">
        <f t="shared" ca="1" si="27"/>
        <v>166.96638263834544</v>
      </c>
      <c r="W20" s="17">
        <f t="shared" ca="1" si="3"/>
        <v>0.94315709008843385</v>
      </c>
      <c r="X20" s="17">
        <f t="shared" ca="1" si="4"/>
        <v>0.35355066994273365</v>
      </c>
      <c r="Y20" s="17">
        <f ca="1">SUM(X20:X$56)</f>
        <v>59.009327779753455</v>
      </c>
      <c r="Z20" s="11">
        <v>4449019.4099834468</v>
      </c>
      <c r="AA20" s="17">
        <f t="shared" si="5"/>
        <v>4.449019409983447</v>
      </c>
      <c r="AB20" s="21">
        <f t="shared" si="28"/>
        <v>4.449019409983447</v>
      </c>
      <c r="AC20" s="18"/>
      <c r="AD20" s="47">
        <f t="shared" si="6"/>
        <v>-0.46173619272279404</v>
      </c>
      <c r="AE20" s="17">
        <f t="shared" ca="1" si="7"/>
        <v>75.360683191311708</v>
      </c>
      <c r="AF20" s="1">
        <f t="shared" ca="1" si="29"/>
        <v>75.360683191311708</v>
      </c>
      <c r="AG20" s="17">
        <f t="shared" ca="1" si="8"/>
        <v>0.36192647497173724</v>
      </c>
      <c r="AH20" s="17">
        <f t="shared" ca="1" si="9"/>
        <v>1.8328738257278556</v>
      </c>
      <c r="AI20" s="17">
        <f ca="1">ABS(SUM(AH20:AH$56))</f>
        <v>32.852318454829117</v>
      </c>
      <c r="AJ20" s="11">
        <v>-674681.76139268046</v>
      </c>
      <c r="AK20" s="17">
        <f t="shared" si="10"/>
        <v>-0.67468176139268043</v>
      </c>
      <c r="AL20" s="17">
        <f t="shared" si="30"/>
        <v>0.67468176139268043</v>
      </c>
      <c r="AM20" s="18"/>
      <c r="AN20" s="47">
        <f t="shared" si="11"/>
        <v>0.74523254218685697</v>
      </c>
      <c r="AO20" s="17">
        <f t="shared" ca="1" si="12"/>
        <v>34.487973798315146</v>
      </c>
      <c r="AP20" s="1">
        <f t="shared" ca="1" si="31"/>
        <v>34.487973798315146</v>
      </c>
      <c r="AQ20" s="17">
        <f t="shared" ca="1" si="13"/>
        <v>0.12003649753762813</v>
      </c>
      <c r="AR20" s="17">
        <f t="shared" ca="1" si="14"/>
        <v>3.2303655418680837</v>
      </c>
      <c r="AS20" s="17">
        <f ca="1">ABS(SUM(AR20:AR$56))</f>
        <v>13.259564073622055</v>
      </c>
      <c r="AT20" s="11">
        <v>-79779.563070950971</v>
      </c>
      <c r="AU20" s="17">
        <f t="shared" si="15"/>
        <v>-7.9779563070950965E-2</v>
      </c>
      <c r="AV20" s="17">
        <f t="shared" si="32"/>
        <v>7.9779563070950965E-2</v>
      </c>
      <c r="AW20" s="18"/>
      <c r="AX20" s="19">
        <f t="shared" ca="1" si="16"/>
        <v>186.4039319303885</v>
      </c>
      <c r="AY20" s="19">
        <f t="shared" ca="1" si="17"/>
        <v>1.017322382831839</v>
      </c>
      <c r="AZ20" s="19">
        <f t="shared" ca="1" si="18"/>
        <v>68.827259369368889</v>
      </c>
      <c r="BA20" s="19">
        <f t="shared" si="19"/>
        <v>4.4955327181918703</v>
      </c>
      <c r="BB20" s="18"/>
      <c r="BC20" s="19">
        <f t="shared" ca="1" si="33"/>
        <v>12.51404715806707</v>
      </c>
      <c r="BD20" s="19">
        <f t="shared" si="34"/>
        <v>0.81736958512579461</v>
      </c>
      <c r="BE20" s="18"/>
      <c r="BF20" s="19">
        <f t="shared" ca="1" si="35"/>
        <v>152.51230794304513</v>
      </c>
      <c r="BG20" s="19">
        <f t="shared" ca="1" si="36"/>
        <v>0.83235467686241371</v>
      </c>
      <c r="BH20" s="18"/>
      <c r="BI20" s="19">
        <f t="shared" ca="1" si="37"/>
        <v>31.285117895167676</v>
      </c>
      <c r="BJ20" s="19">
        <f t="shared" si="38"/>
        <v>2.0434239628144866</v>
      </c>
    </row>
    <row r="21" spans="2:62" ht="16.5" x14ac:dyDescent="0.3">
      <c r="B21" s="5">
        <v>0.16</v>
      </c>
      <c r="C21" s="9">
        <v>1.0028828571428572</v>
      </c>
      <c r="D21" s="9">
        <f t="shared" si="20"/>
        <v>0.93268105714285721</v>
      </c>
      <c r="E21" s="9">
        <f t="shared" si="21"/>
        <v>0.90259457142857147</v>
      </c>
      <c r="F21" s="9">
        <f t="shared" si="22"/>
        <v>0.85245042857142861</v>
      </c>
      <c r="G21" s="9">
        <f t="shared" si="23"/>
        <v>0.81233511428571437</v>
      </c>
      <c r="H21" s="9">
        <f t="shared" si="24"/>
        <v>0.78224862857142863</v>
      </c>
      <c r="I21" s="9">
        <f t="shared" si="25"/>
        <v>0.75216214285714289</v>
      </c>
      <c r="J21" s="9">
        <f t="shared" si="26"/>
        <v>0.70201800000000003</v>
      </c>
      <c r="K21" s="44"/>
      <c r="L21" s="11">
        <v>9</v>
      </c>
      <c r="M21" s="11">
        <v>28800</v>
      </c>
      <c r="N21" s="11">
        <v>1227.7854499999999</v>
      </c>
      <c r="P21" s="5">
        <v>-1.125</v>
      </c>
      <c r="Q21" s="5">
        <v>-3.8323202802282301</v>
      </c>
      <c r="R21" s="5">
        <v>5.89</v>
      </c>
      <c r="T21" s="47">
        <f t="shared" si="1"/>
        <v>0.15796124684077506</v>
      </c>
      <c r="U21" s="17">
        <f t="shared" ca="1" si="2"/>
        <v>198.5593873870387</v>
      </c>
      <c r="V21" s="17">
        <f t="shared" ca="1" si="27"/>
        <v>198.5593873870387</v>
      </c>
      <c r="W21" s="17">
        <f t="shared" ca="1" si="3"/>
        <v>0.9872813983966644</v>
      </c>
      <c r="X21" s="17">
        <f t="shared" ca="1" si="4"/>
        <v>0.42044873539701416</v>
      </c>
      <c r="Y21" s="17">
        <f ca="1">SUM(X21:X$56)</f>
        <v>58.655777109810721</v>
      </c>
      <c r="Z21" s="11">
        <v>4260189.5610882351</v>
      </c>
      <c r="AA21" s="17">
        <f t="shared" si="5"/>
        <v>4.260189561088235</v>
      </c>
      <c r="AB21" s="21">
        <f t="shared" si="28"/>
        <v>4.260189561088235</v>
      </c>
      <c r="AC21" s="18"/>
      <c r="AD21" s="47">
        <f t="shared" si="6"/>
        <v>-0.52990409851326814</v>
      </c>
      <c r="AE21" s="17">
        <f t="shared" ca="1" si="7"/>
        <v>86.486473270269713</v>
      </c>
      <c r="AF21" s="1">
        <f t="shared" ca="1" si="29"/>
        <v>86.486473270269713</v>
      </c>
      <c r="AG21" s="17">
        <f t="shared" ca="1" si="8"/>
        <v>0.34768093996743765</v>
      </c>
      <c r="AH21" s="17">
        <f t="shared" ca="1" si="9"/>
        <v>2.1034681006562939</v>
      </c>
      <c r="AI21" s="17">
        <f ca="1">ABS(SUM(AH21:AH$56))</f>
        <v>31.019444629101258</v>
      </c>
      <c r="AJ21" s="11">
        <v>-779809.18044813292</v>
      </c>
      <c r="AK21" s="17">
        <f t="shared" si="10"/>
        <v>-0.77980918044813297</v>
      </c>
      <c r="AL21" s="17">
        <f t="shared" si="30"/>
        <v>0.77980918044813297</v>
      </c>
      <c r="AM21" s="18"/>
      <c r="AN21" s="47">
        <f t="shared" si="11"/>
        <v>0.80806695019892993</v>
      </c>
      <c r="AO21" s="17">
        <f t="shared" ca="1" si="12"/>
        <v>37.395833150234949</v>
      </c>
      <c r="AP21" s="1">
        <f t="shared" ca="1" si="31"/>
        <v>37.395833150234949</v>
      </c>
      <c r="AQ21" s="17">
        <f t="shared" ca="1" si="13"/>
        <v>9.0870604747493852E-2</v>
      </c>
      <c r="AR21" s="17">
        <f t="shared" ca="1" si="14"/>
        <v>3.5027343596470937</v>
      </c>
      <c r="AS21" s="17">
        <f ca="1">ABS(SUM(AR21:AR$56))</f>
        <v>10.029198531753972</v>
      </c>
      <c r="AT21" s="11">
        <v>-122210.16810654139</v>
      </c>
      <c r="AU21" s="17">
        <f t="shared" si="15"/>
        <v>-0.12221016810654138</v>
      </c>
      <c r="AV21" s="17">
        <f t="shared" si="32"/>
        <v>0.12221016810654138</v>
      </c>
      <c r="AW21" s="18"/>
      <c r="AX21" s="19">
        <f t="shared" ca="1" si="16"/>
        <v>219.78213920891156</v>
      </c>
      <c r="AY21" s="19">
        <f t="shared" ca="1" si="17"/>
        <v>1.0506493527547094</v>
      </c>
      <c r="AZ21" s="19">
        <f t="shared" ca="1" si="18"/>
        <v>67.1065641844597</v>
      </c>
      <c r="BA21" s="19">
        <f t="shared" si="19"/>
        <v>4.3256724961228707</v>
      </c>
      <c r="BB21" s="18"/>
      <c r="BC21" s="19">
        <f t="shared" ca="1" si="33"/>
        <v>12.201193488083582</v>
      </c>
      <c r="BD21" s="19">
        <f t="shared" si="34"/>
        <v>0.78648590838597654</v>
      </c>
      <c r="BE21" s="18"/>
      <c r="BF21" s="19">
        <f t="shared" ca="1" si="35"/>
        <v>179.82175026183674</v>
      </c>
      <c r="BG21" s="19">
        <f t="shared" ca="1" si="36"/>
        <v>0.85962219770839854</v>
      </c>
      <c r="BH21" s="18"/>
      <c r="BI21" s="19">
        <f t="shared" ca="1" si="37"/>
        <v>30.502983720208952</v>
      </c>
      <c r="BJ21" s="19">
        <f t="shared" si="38"/>
        <v>1.9662147709649411</v>
      </c>
    </row>
    <row r="22" spans="2:62" ht="16.5" x14ac:dyDescent="0.3">
      <c r="B22" s="5">
        <v>0.18</v>
      </c>
      <c r="C22" s="9">
        <v>0.99858857142857149</v>
      </c>
      <c r="D22" s="9">
        <f t="shared" si="20"/>
        <v>0.9286873714285715</v>
      </c>
      <c r="E22" s="9">
        <f t="shared" si="21"/>
        <v>0.89872971428571435</v>
      </c>
      <c r="F22" s="9">
        <f t="shared" si="22"/>
        <v>0.84880028571428578</v>
      </c>
      <c r="G22" s="9">
        <f t="shared" si="23"/>
        <v>0.80885674285714293</v>
      </c>
      <c r="H22" s="9">
        <f t="shared" si="24"/>
        <v>0.77889908571428579</v>
      </c>
      <c r="I22" s="9">
        <f t="shared" si="25"/>
        <v>0.74894142857142865</v>
      </c>
      <c r="J22" s="9">
        <f t="shared" si="26"/>
        <v>0.69901199999999997</v>
      </c>
      <c r="K22" s="44"/>
      <c r="L22" s="11">
        <v>10</v>
      </c>
      <c r="M22" s="11">
        <v>32000</v>
      </c>
      <c r="N22" s="11">
        <v>1227.7854499999999</v>
      </c>
      <c r="P22" s="5">
        <v>-1.31</v>
      </c>
      <c r="Q22" s="5">
        <v>-4.29531050427941</v>
      </c>
      <c r="R22" s="5">
        <v>6.1790000000000003</v>
      </c>
      <c r="T22" s="47">
        <f t="shared" si="1"/>
        <v>0.1839370963212581</v>
      </c>
      <c r="U22" s="17">
        <f t="shared" ca="1" si="2"/>
        <v>231.21137553512955</v>
      </c>
      <c r="V22" s="17">
        <f t="shared" ca="1" si="27"/>
        <v>231.21137553512955</v>
      </c>
      <c r="W22" s="17">
        <f t="shared" ca="1" si="3"/>
        <v>1.0203746296278391</v>
      </c>
      <c r="X22" s="17">
        <f t="shared" ca="1" si="4"/>
        <v>0.48958919410674545</v>
      </c>
      <c r="Y22" s="17">
        <f ca="1">SUM(X22:X$56)</f>
        <v>58.235328374413704</v>
      </c>
      <c r="Z22" s="11">
        <v>4072491.0743368412</v>
      </c>
      <c r="AA22" s="17">
        <f t="shared" si="5"/>
        <v>4.072491074336841</v>
      </c>
      <c r="AB22" s="21">
        <f t="shared" si="28"/>
        <v>4.072491074336841</v>
      </c>
      <c r="AC22" s="18"/>
      <c r="AD22" s="47">
        <f t="shared" si="6"/>
        <v>-0.59392286504540293</v>
      </c>
      <c r="AE22" s="17">
        <f t="shared" ca="1" si="7"/>
        <v>96.935075868383947</v>
      </c>
      <c r="AF22" s="1">
        <f t="shared" ca="1" si="29"/>
        <v>96.935075868383947</v>
      </c>
      <c r="AG22" s="17">
        <f t="shared" ca="1" si="8"/>
        <v>0.32651883119106984</v>
      </c>
      <c r="AH22" s="17">
        <f t="shared" ca="1" si="9"/>
        <v>2.3575922593890204</v>
      </c>
      <c r="AI22" s="17">
        <f ca="1">ABS(SUM(AH22:AH$56))</f>
        <v>28.915976528444972</v>
      </c>
      <c r="AJ22" s="11">
        <v>-879071.40326125664</v>
      </c>
      <c r="AK22" s="17">
        <f t="shared" si="10"/>
        <v>-0.87907140326125666</v>
      </c>
      <c r="AL22" s="17">
        <f t="shared" si="30"/>
        <v>0.87907140326125666</v>
      </c>
      <c r="AM22" s="18"/>
      <c r="AN22" s="47">
        <f t="shared" si="11"/>
        <v>0.84771573604060924</v>
      </c>
      <c r="AO22" s="17">
        <f t="shared" ca="1" si="12"/>
        <v>39.230705099372109</v>
      </c>
      <c r="AP22" s="1">
        <f t="shared" ca="1" si="31"/>
        <v>39.230705099372109</v>
      </c>
      <c r="AQ22" s="17">
        <f t="shared" ca="1" si="13"/>
        <v>5.733974841053624E-2</v>
      </c>
      <c r="AR22" s="17">
        <f t="shared" ca="1" si="14"/>
        <v>3.6746002730491329</v>
      </c>
      <c r="AS22" s="17">
        <f ca="1">ABS(SUM(AR22:AR$56))</f>
        <v>6.5264641721068832</v>
      </c>
      <c r="AT22" s="11">
        <v>-154303.60340815457</v>
      </c>
      <c r="AU22" s="17">
        <f t="shared" si="15"/>
        <v>-0.15430360340815458</v>
      </c>
      <c r="AV22" s="17">
        <f t="shared" si="32"/>
        <v>0.15430360340815458</v>
      </c>
      <c r="AW22" s="18"/>
      <c r="AX22" s="19">
        <f t="shared" ca="1" si="16"/>
        <v>253.7600388813218</v>
      </c>
      <c r="AY22" s="19">
        <f t="shared" ca="1" si="17"/>
        <v>1.0728778022954504</v>
      </c>
      <c r="AZ22" s="19">
        <f t="shared" ca="1" si="18"/>
        <v>65.345863710407642</v>
      </c>
      <c r="BA22" s="19">
        <f t="shared" si="19"/>
        <v>4.1598657468007936</v>
      </c>
      <c r="BB22" s="18"/>
      <c r="BC22" s="19">
        <f t="shared" ca="1" si="33"/>
        <v>11.881066129165026</v>
      </c>
      <c r="BD22" s="19">
        <f t="shared" si="34"/>
        <v>0.75633922669105336</v>
      </c>
      <c r="BE22" s="18"/>
      <c r="BF22" s="19">
        <f t="shared" ca="1" si="35"/>
        <v>207.62184999380872</v>
      </c>
      <c r="BG22" s="19">
        <f t="shared" ca="1" si="36"/>
        <v>0.87780911096900482</v>
      </c>
      <c r="BH22" s="18"/>
      <c r="BI22" s="19">
        <f t="shared" ca="1" si="37"/>
        <v>29.702665322912562</v>
      </c>
      <c r="BJ22" s="19">
        <f t="shared" si="38"/>
        <v>1.8908480667276335</v>
      </c>
    </row>
    <row r="23" spans="2:62" ht="16.5" x14ac:dyDescent="0.3">
      <c r="B23" s="5">
        <v>0.2</v>
      </c>
      <c r="C23" s="9">
        <v>1.0054414285714286</v>
      </c>
      <c r="D23" s="9">
        <f t="shared" si="20"/>
        <v>0.93506052857142863</v>
      </c>
      <c r="E23" s="9">
        <f t="shared" si="21"/>
        <v>0.90489728571428574</v>
      </c>
      <c r="F23" s="9">
        <f t="shared" si="22"/>
        <v>0.85462521428571425</v>
      </c>
      <c r="G23" s="9">
        <f t="shared" si="23"/>
        <v>0.81440755714285717</v>
      </c>
      <c r="H23" s="9">
        <f t="shared" si="24"/>
        <v>0.78424431428571428</v>
      </c>
      <c r="I23" s="9">
        <f t="shared" si="25"/>
        <v>0.7540810714285715</v>
      </c>
      <c r="J23" s="9">
        <f t="shared" si="26"/>
        <v>0.70380900000000002</v>
      </c>
      <c r="K23" s="44"/>
      <c r="L23" s="11">
        <v>11</v>
      </c>
      <c r="M23" s="11">
        <v>35200</v>
      </c>
      <c r="N23" s="11">
        <v>1227.7854499999999</v>
      </c>
      <c r="P23" s="5">
        <v>-1.5</v>
      </c>
      <c r="Q23" s="5">
        <v>-4.7198663949563997</v>
      </c>
      <c r="R23" s="5">
        <v>6.2850000000000001</v>
      </c>
      <c r="T23" s="47">
        <f t="shared" si="1"/>
        <v>0.2106149957877001</v>
      </c>
      <c r="U23" s="17">
        <f t="shared" ca="1" si="2"/>
        <v>264.74584984938497</v>
      </c>
      <c r="V23" s="17">
        <f t="shared" ca="1" si="27"/>
        <v>264.74584984938497</v>
      </c>
      <c r="W23" s="17">
        <f t="shared" ca="1" si="3"/>
        <v>1.0479523223204819</v>
      </c>
      <c r="X23" s="17">
        <f t="shared" ca="1" si="4"/>
        <v>0.56059831386268566</v>
      </c>
      <c r="Y23" s="17">
        <f ca="1">SUM(X23:X$56)</f>
        <v>57.745739180306963</v>
      </c>
      <c r="Z23" s="11">
        <v>3886138.023538718</v>
      </c>
      <c r="AA23" s="17">
        <f t="shared" si="5"/>
        <v>3.886138023538718</v>
      </c>
      <c r="AB23" s="21">
        <f t="shared" si="28"/>
        <v>3.886138023538718</v>
      </c>
      <c r="AC23" s="18"/>
      <c r="AD23" s="47">
        <f t="shared" si="6"/>
        <v>-0.65262722430221576</v>
      </c>
      <c r="AE23" s="17">
        <f t="shared" ca="1" si="7"/>
        <v>106.51630577763993</v>
      </c>
      <c r="AF23" s="1">
        <f t="shared" ca="1" si="29"/>
        <v>106.51630577763993</v>
      </c>
      <c r="AG23" s="17">
        <f t="shared" ca="1" si="8"/>
        <v>0.29941343466424941</v>
      </c>
      <c r="AH23" s="17">
        <f t="shared" ca="1" si="9"/>
        <v>2.5906207402266364</v>
      </c>
      <c r="AI23" s="17">
        <f ca="1">ABS(SUM(AH23:AH$56))</f>
        <v>26.558384269055949</v>
      </c>
      <c r="AJ23" s="11">
        <v>-971602.52815228142</v>
      </c>
      <c r="AK23" s="17">
        <f t="shared" si="10"/>
        <v>-0.97160252815228143</v>
      </c>
      <c r="AL23" s="17">
        <f t="shared" si="30"/>
        <v>0.97160252815228143</v>
      </c>
      <c r="AM23" s="18"/>
      <c r="AN23" s="47">
        <f t="shared" si="11"/>
        <v>0.862258197283578</v>
      </c>
      <c r="AO23" s="17">
        <f t="shared" ca="1" si="12"/>
        <v>39.903703115318606</v>
      </c>
      <c r="AP23" s="1">
        <f t="shared" ca="1" si="31"/>
        <v>39.903703115318606</v>
      </c>
      <c r="AQ23" s="17">
        <f t="shared" ca="1" si="13"/>
        <v>2.1031187998328038E-2</v>
      </c>
      <c r="AR23" s="17">
        <f t="shared" ca="1" si="14"/>
        <v>3.737637597687943</v>
      </c>
      <c r="AS23" s="17">
        <f ca="1">ABS(SUM(AR23:AR$56))</f>
        <v>2.8518638990577494</v>
      </c>
      <c r="AT23" s="11">
        <v>-175188.28875889594</v>
      </c>
      <c r="AU23" s="17">
        <f t="shared" si="15"/>
        <v>-0.17518828875889594</v>
      </c>
      <c r="AV23" s="17">
        <f t="shared" si="32"/>
        <v>0.17518828875889594</v>
      </c>
      <c r="AW23" s="18"/>
      <c r="AX23" s="19">
        <f t="shared" ca="1" si="16"/>
        <v>288.14647999117443</v>
      </c>
      <c r="AY23" s="19">
        <f t="shared" ca="1" si="17"/>
        <v>1.0900893475229245</v>
      </c>
      <c r="AZ23" s="19">
        <f t="shared" ca="1" si="18"/>
        <v>63.624298001326707</v>
      </c>
      <c r="BA23" s="19">
        <f t="shared" si="19"/>
        <v>3.9977956425951038</v>
      </c>
      <c r="BB23" s="18"/>
      <c r="BC23" s="19">
        <f t="shared" ca="1" si="33"/>
        <v>11.568054182059401</v>
      </c>
      <c r="BD23" s="19">
        <f t="shared" si="34"/>
        <v>0.72687193501729164</v>
      </c>
      <c r="BE23" s="18"/>
      <c r="BF23" s="19">
        <f t="shared" ca="1" si="35"/>
        <v>235.75621090186999</v>
      </c>
      <c r="BG23" s="19">
        <f t="shared" ca="1" si="36"/>
        <v>0.89189128433693832</v>
      </c>
      <c r="BH23" s="18"/>
      <c r="BI23" s="19">
        <f t="shared" ca="1" si="37"/>
        <v>28.9201354551485</v>
      </c>
      <c r="BJ23" s="19">
        <f t="shared" si="38"/>
        <v>1.8171798375432289</v>
      </c>
    </row>
    <row r="24" spans="2:62" ht="16.5" x14ac:dyDescent="0.3">
      <c r="B24" s="5">
        <v>0.22</v>
      </c>
      <c r="C24" s="9">
        <v>0.99487571428571442</v>
      </c>
      <c r="D24" s="9">
        <f t="shared" si="20"/>
        <v>0.92523441428571451</v>
      </c>
      <c r="E24" s="9">
        <f t="shared" si="21"/>
        <v>0.89538814285714297</v>
      </c>
      <c r="F24" s="9">
        <f t="shared" si="22"/>
        <v>0.84564435714285724</v>
      </c>
      <c r="G24" s="9">
        <f t="shared" si="23"/>
        <v>0.80584932857142877</v>
      </c>
      <c r="H24" s="9">
        <f t="shared" si="24"/>
        <v>0.77600305714285722</v>
      </c>
      <c r="I24" s="9">
        <f t="shared" si="25"/>
        <v>0.74615678571428579</v>
      </c>
      <c r="J24" s="9">
        <f t="shared" si="26"/>
        <v>0.69641300000000006</v>
      </c>
      <c r="K24" s="44"/>
      <c r="L24" s="11">
        <v>12</v>
      </c>
      <c r="M24" s="11">
        <v>38400</v>
      </c>
      <c r="N24" s="11">
        <v>1227.7854499999999</v>
      </c>
      <c r="P24" s="5">
        <v>-1.694</v>
      </c>
      <c r="Q24" s="5">
        <v>-5.0987549910982599</v>
      </c>
      <c r="R24" s="5">
        <v>6.2009999999999996</v>
      </c>
      <c r="T24" s="47">
        <f t="shared" si="1"/>
        <v>0.23785453524290928</v>
      </c>
      <c r="U24" s="17">
        <f t="shared" ca="1" si="2"/>
        <v>298.98631309657202</v>
      </c>
      <c r="V24" s="17">
        <f t="shared" ca="1" si="27"/>
        <v>298.98631309657202</v>
      </c>
      <c r="W24" s="17">
        <f t="shared" ca="1" si="3"/>
        <v>1.0700144764745954</v>
      </c>
      <c r="X24" s="17">
        <f t="shared" ca="1" si="4"/>
        <v>0.63310236245559282</v>
      </c>
      <c r="Y24" s="17">
        <f ca="1">SUM(X24:X$56)</f>
        <v>57.185140866444279</v>
      </c>
      <c r="Z24" s="11">
        <v>3701351.6581617361</v>
      </c>
      <c r="AA24" s="17">
        <f t="shared" si="5"/>
        <v>3.7013516581617361</v>
      </c>
      <c r="AB24" s="21">
        <f t="shared" si="28"/>
        <v>3.7013516581617361</v>
      </c>
      <c r="AC24" s="18"/>
      <c r="AD24" s="47">
        <f t="shared" si="6"/>
        <v>-0.70501705743055576</v>
      </c>
      <c r="AE24" s="17">
        <f t="shared" ca="1" si="7"/>
        <v>115.06693204228019</v>
      </c>
      <c r="AF24" s="1">
        <f t="shared" ca="1" si="29"/>
        <v>115.06693204228019</v>
      </c>
      <c r="AG24" s="17">
        <f t="shared" ca="1" si="8"/>
        <v>0.26720707077000805</v>
      </c>
      <c r="AH24" s="17">
        <f t="shared" ca="1" si="9"/>
        <v>2.7985835453707271</v>
      </c>
      <c r="AI24" s="17">
        <f ca="1">ABS(SUM(AH24:AH$56))</f>
        <v>23.967763528829309</v>
      </c>
      <c r="AJ24" s="11">
        <v>-1056589.3578132601</v>
      </c>
      <c r="AK24" s="17">
        <f t="shared" si="10"/>
        <v>-1.0565893578132601</v>
      </c>
      <c r="AL24" s="17">
        <f t="shared" si="30"/>
        <v>1.0565893578132601</v>
      </c>
      <c r="AM24" s="18"/>
      <c r="AN24" s="47">
        <f t="shared" si="11"/>
        <v>0.85073398271367817</v>
      </c>
      <c r="AO24" s="17">
        <f t="shared" ca="1" si="12"/>
        <v>39.370383932870439</v>
      </c>
      <c r="AP24" s="1">
        <f t="shared" ca="1" si="31"/>
        <v>39.370383932870439</v>
      </c>
      <c r="AQ24" s="17">
        <f t="shared" ca="1" si="13"/>
        <v>1.6666224451505229E-2</v>
      </c>
      <c r="AR24" s="17">
        <f t="shared" ca="1" si="14"/>
        <v>3.6876834913703953</v>
      </c>
      <c r="AS24" s="17">
        <f ca="1">ABS(SUM(AR24:AR$56))</f>
        <v>0.88577369863019362</v>
      </c>
      <c r="AT24" s="11">
        <v>-184314.25323588075</v>
      </c>
      <c r="AU24" s="17">
        <f t="shared" si="15"/>
        <v>-0.18431425323588074</v>
      </c>
      <c r="AV24" s="17">
        <f t="shared" si="32"/>
        <v>0.18431425323588074</v>
      </c>
      <c r="AW24" s="18"/>
      <c r="AX24" s="19">
        <f t="shared" ca="1" si="16"/>
        <v>322.77428862864178</v>
      </c>
      <c r="AY24" s="19">
        <f t="shared" ca="1" si="17"/>
        <v>1.1029997105947755</v>
      </c>
      <c r="AZ24" s="19">
        <f t="shared" ca="1" si="18"/>
        <v>62.011116902811395</v>
      </c>
      <c r="BA24" s="19">
        <f t="shared" si="19"/>
        <v>3.8391039065467276</v>
      </c>
      <c r="BB24" s="18"/>
      <c r="BC24" s="19">
        <f t="shared" ca="1" si="33"/>
        <v>11.27474852778389</v>
      </c>
      <c r="BD24" s="19">
        <f t="shared" si="34"/>
        <v>0.69801889209940504</v>
      </c>
      <c r="BE24" s="18"/>
      <c r="BF24" s="19">
        <f t="shared" ca="1" si="35"/>
        <v>264.08805433252513</v>
      </c>
      <c r="BG24" s="19">
        <f t="shared" ca="1" si="36"/>
        <v>0.90245430866845278</v>
      </c>
      <c r="BH24" s="18"/>
      <c r="BI24" s="19">
        <f t="shared" ca="1" si="37"/>
        <v>28.186871319459726</v>
      </c>
      <c r="BJ24" s="19">
        <f t="shared" si="38"/>
        <v>1.7450472302485125</v>
      </c>
    </row>
    <row r="25" spans="2:62" ht="16.5" x14ac:dyDescent="0.3">
      <c r="B25" s="5">
        <v>0.24</v>
      </c>
      <c r="C25" s="9">
        <v>1.00396</v>
      </c>
      <c r="D25" s="9">
        <f t="shared" si="20"/>
        <v>0.93368280000000003</v>
      </c>
      <c r="E25" s="9">
        <f t="shared" si="21"/>
        <v>0.90356400000000003</v>
      </c>
      <c r="F25" s="9">
        <f t="shared" si="22"/>
        <v>0.85336599999999996</v>
      </c>
      <c r="G25" s="9">
        <f t="shared" si="23"/>
        <v>0.81320760000000003</v>
      </c>
      <c r="H25" s="9">
        <f t="shared" si="24"/>
        <v>0.78308880000000003</v>
      </c>
      <c r="I25" s="9">
        <f t="shared" si="25"/>
        <v>0.75296999999999992</v>
      </c>
      <c r="J25" s="9">
        <f t="shared" si="26"/>
        <v>0.70277199999999995</v>
      </c>
      <c r="K25" s="44"/>
      <c r="L25" s="11">
        <v>13</v>
      </c>
      <c r="M25" s="11">
        <v>41600</v>
      </c>
      <c r="N25" s="11">
        <v>1227.7854499999999</v>
      </c>
      <c r="P25" s="5">
        <v>-1.891</v>
      </c>
      <c r="Q25" s="5">
        <v>-5.4258147789166502</v>
      </c>
      <c r="R25" s="5">
        <v>5.9269999999999996</v>
      </c>
      <c r="T25" s="47">
        <f t="shared" si="1"/>
        <v>0.26551530468969392</v>
      </c>
      <c r="U25" s="17">
        <f t="shared" ca="1" si="2"/>
        <v>333.75626804345796</v>
      </c>
      <c r="V25" s="17">
        <f t="shared" ca="1" si="27"/>
        <v>333.75626804345796</v>
      </c>
      <c r="W25" s="17">
        <f t="shared" ca="1" si="3"/>
        <v>1.0865610920901858</v>
      </c>
      <c r="X25" s="17">
        <f t="shared" ca="1" si="4"/>
        <v>0.70672760767622544</v>
      </c>
      <c r="Y25" s="17">
        <f ca="1">SUM(X25:X$56)</f>
        <v>56.55203850398869</v>
      </c>
      <c r="Z25" s="11">
        <v>3518359.2073891144</v>
      </c>
      <c r="AA25" s="17">
        <f t="shared" si="5"/>
        <v>3.5183592073891146</v>
      </c>
      <c r="AB25" s="21">
        <f t="shared" si="28"/>
        <v>3.5183592073891146</v>
      </c>
      <c r="AC25" s="18"/>
      <c r="AD25" s="47">
        <f t="shared" si="6"/>
        <v>-0.75024039717018831</v>
      </c>
      <c r="AE25" s="17">
        <f t="shared" ca="1" si="7"/>
        <v>122.44790375878057</v>
      </c>
      <c r="AF25" s="1">
        <f t="shared" ca="1" si="29"/>
        <v>122.44790375878057</v>
      </c>
      <c r="AG25" s="17">
        <f t="shared" ca="1" si="8"/>
        <v>0.23065536614063695</v>
      </c>
      <c r="AH25" s="17">
        <f t="shared" ca="1" si="9"/>
        <v>2.9780987686240472</v>
      </c>
      <c r="AI25" s="17">
        <f ca="1">ABS(SUM(AH25:AH$56))</f>
        <v>21.169179983458584</v>
      </c>
      <c r="AJ25" s="11">
        <v>-1133286.2011055141</v>
      </c>
      <c r="AK25" s="17">
        <f t="shared" si="10"/>
        <v>-1.133286201105514</v>
      </c>
      <c r="AL25" s="17">
        <f t="shared" si="30"/>
        <v>1.133286201105514</v>
      </c>
      <c r="AM25" s="18"/>
      <c r="AN25" s="47">
        <f t="shared" si="11"/>
        <v>0.81314309233090953</v>
      </c>
      <c r="AO25" s="17">
        <f t="shared" ca="1" si="12"/>
        <v>37.630747552027586</v>
      </c>
      <c r="AP25" s="1">
        <f t="shared" ca="1" si="31"/>
        <v>37.630747552027586</v>
      </c>
      <c r="AQ25" s="17">
        <f t="shared" ca="1" si="13"/>
        <v>5.4363636901339163E-2</v>
      </c>
      <c r="AR25" s="17">
        <f t="shared" ca="1" si="14"/>
        <v>3.5247379540964894</v>
      </c>
      <c r="AS25" s="17">
        <f ca="1">ABS(SUM(AR25:AR$56))</f>
        <v>4.5734571900005889</v>
      </c>
      <c r="AT25" s="11">
        <v>-181479.77740026446</v>
      </c>
      <c r="AU25" s="17">
        <f t="shared" si="15"/>
        <v>-0.18147977740026447</v>
      </c>
      <c r="AV25" s="17">
        <f t="shared" si="32"/>
        <v>0.18147977740026447</v>
      </c>
      <c r="AW25" s="18"/>
      <c r="AX25" s="19">
        <f t="shared" ca="1" si="16"/>
        <v>357.49518703688943</v>
      </c>
      <c r="AY25" s="19">
        <f t="shared" ca="1" si="17"/>
        <v>1.1121026525419446</v>
      </c>
      <c r="AZ25" s="19">
        <f t="shared" ca="1" si="18"/>
        <v>60.557276613116045</v>
      </c>
      <c r="BA25" s="19">
        <f t="shared" si="19"/>
        <v>3.6834345757837967</v>
      </c>
      <c r="BB25" s="18"/>
      <c r="BC25" s="19">
        <f t="shared" ca="1" si="33"/>
        <v>11.010413929657462</v>
      </c>
      <c r="BD25" s="19">
        <f t="shared" si="34"/>
        <v>0.66971537741523579</v>
      </c>
      <c r="BE25" s="18"/>
      <c r="BF25" s="19">
        <f t="shared" ca="1" si="35"/>
        <v>292.49606212109137</v>
      </c>
      <c r="BG25" s="19">
        <f t="shared" ca="1" si="36"/>
        <v>0.90990217026159104</v>
      </c>
      <c r="BH25" s="18"/>
      <c r="BI25" s="19">
        <f t="shared" ca="1" si="37"/>
        <v>27.526034824143661</v>
      </c>
      <c r="BJ25" s="19">
        <f t="shared" si="38"/>
        <v>1.6742884435380894</v>
      </c>
    </row>
    <row r="26" spans="2:62" ht="16.5" x14ac:dyDescent="0.3">
      <c r="B26" s="5">
        <v>0.26</v>
      </c>
      <c r="C26" s="9">
        <v>0.99505999999999994</v>
      </c>
      <c r="D26" s="9">
        <f t="shared" si="20"/>
        <v>0.92540579999999995</v>
      </c>
      <c r="E26" s="9">
        <f t="shared" si="21"/>
        <v>0.89555399999999996</v>
      </c>
      <c r="F26" s="9">
        <f t="shared" si="22"/>
        <v>0.84580099999999991</v>
      </c>
      <c r="G26" s="9">
        <f t="shared" si="23"/>
        <v>0.80599860000000001</v>
      </c>
      <c r="H26" s="9">
        <f t="shared" si="24"/>
        <v>0.77614680000000003</v>
      </c>
      <c r="I26" s="9">
        <f t="shared" si="25"/>
        <v>0.74629499999999993</v>
      </c>
      <c r="J26" s="9">
        <f t="shared" si="26"/>
        <v>0.69654199999999988</v>
      </c>
      <c r="K26" s="44"/>
      <c r="L26" s="11">
        <v>14</v>
      </c>
      <c r="M26" s="11">
        <v>44800</v>
      </c>
      <c r="N26" s="11">
        <v>1227.7854499999999</v>
      </c>
      <c r="P26" s="5">
        <v>-2.0910000000000002</v>
      </c>
      <c r="Q26" s="5">
        <v>-5.6958759240152101</v>
      </c>
      <c r="R26" s="5">
        <v>5.4710000000000001</v>
      </c>
      <c r="T26" s="47">
        <f t="shared" si="1"/>
        <v>0.29359730412805396</v>
      </c>
      <c r="U26" s="17">
        <f t="shared" ca="1" si="2"/>
        <v>369.05571469004263</v>
      </c>
      <c r="V26" s="17">
        <f t="shared" ca="1" si="27"/>
        <v>369.05571469004263</v>
      </c>
      <c r="W26" s="17">
        <f t="shared" ca="1" si="3"/>
        <v>1.1031077077057709</v>
      </c>
      <c r="X26" s="17">
        <f t="shared" ca="1" si="4"/>
        <v>0.78147404952458377</v>
      </c>
      <c r="Y26" s="17">
        <f ca="1">SUM(X26:X$56)</f>
        <v>55.845310896312448</v>
      </c>
      <c r="Z26" s="11">
        <v>3337392.68417635</v>
      </c>
      <c r="AA26" s="17">
        <f t="shared" si="5"/>
        <v>3.3373926841763502</v>
      </c>
      <c r="AB26" s="21">
        <f t="shared" si="28"/>
        <v>3.3373926841763502</v>
      </c>
      <c r="AC26" s="18"/>
      <c r="AD26" s="47">
        <f t="shared" si="6"/>
        <v>-0.78758239814417541</v>
      </c>
      <c r="AE26" s="17">
        <f t="shared" ca="1" si="7"/>
        <v>128.54254989976386</v>
      </c>
      <c r="AF26" s="1">
        <f t="shared" ca="1" si="29"/>
        <v>128.54254989976386</v>
      </c>
      <c r="AG26" s="17">
        <f t="shared" ca="1" si="8"/>
        <v>0.1904576919057277</v>
      </c>
      <c r="AH26" s="17">
        <f t="shared" ca="1" si="9"/>
        <v>3.1263288126713316</v>
      </c>
      <c r="AI26" s="17">
        <f ca="1">ABS(SUM(AH26:AH$56))</f>
        <v>18.191081214834533</v>
      </c>
      <c r="AJ26" s="11">
        <v>-1201027.5770525811</v>
      </c>
      <c r="AK26" s="17">
        <f t="shared" si="10"/>
        <v>-1.2010275770525811</v>
      </c>
      <c r="AL26" s="17">
        <f t="shared" si="30"/>
        <v>1.2010275770525811</v>
      </c>
      <c r="AM26" s="18"/>
      <c r="AN26" s="47">
        <f t="shared" si="11"/>
        <v>0.7505830703800247</v>
      </c>
      <c r="AO26" s="17">
        <f t="shared" ca="1" si="12"/>
        <v>34.735586275880365</v>
      </c>
      <c r="AP26" s="1">
        <f t="shared" ca="1" si="31"/>
        <v>34.735586275880365</v>
      </c>
      <c r="AQ26" s="17">
        <f t="shared" ca="1" si="13"/>
        <v>9.0473789879600641E-2</v>
      </c>
      <c r="AR26" s="17">
        <f t="shared" ca="1" si="14"/>
        <v>3.2535585198012305</v>
      </c>
      <c r="AS26" s="17">
        <f ca="1">ABS(SUM(AR26:AR$56))</f>
        <v>8.0981951440970832</v>
      </c>
      <c r="AT26" s="11">
        <v>-166844.71439226228</v>
      </c>
      <c r="AU26" s="17">
        <f t="shared" si="15"/>
        <v>-0.16684471439226228</v>
      </c>
      <c r="AV26" s="17">
        <f t="shared" si="32"/>
        <v>0.16684471439226228</v>
      </c>
      <c r="AW26" s="18"/>
      <c r="AX26" s="19">
        <f t="shared" ca="1" si="16"/>
        <v>392.34152040542506</v>
      </c>
      <c r="AY26" s="19">
        <f t="shared" ca="1" si="17"/>
        <v>1.1230789170228048</v>
      </c>
      <c r="AZ26" s="19">
        <f t="shared" ca="1" si="18"/>
        <v>59.289079512692531</v>
      </c>
      <c r="BA26" s="19">
        <f t="shared" si="19"/>
        <v>3.5304741330126146</v>
      </c>
      <c r="BB26" s="18"/>
      <c r="BC26" s="19">
        <f t="shared" ca="1" si="33"/>
        <v>10.779832638671369</v>
      </c>
      <c r="BD26" s="19">
        <f t="shared" si="34"/>
        <v>0.64190438782047543</v>
      </c>
      <c r="BE26" s="18"/>
      <c r="BF26" s="19">
        <f t="shared" ca="1" si="35"/>
        <v>321.00669851352956</v>
      </c>
      <c r="BG26" s="19">
        <f t="shared" ca="1" si="36"/>
        <v>0.91888275029138589</v>
      </c>
      <c r="BH26" s="18"/>
      <c r="BI26" s="19">
        <f t="shared" ca="1" si="37"/>
        <v>26.949581596678424</v>
      </c>
      <c r="BJ26" s="19">
        <f t="shared" si="38"/>
        <v>1.6047609695511886</v>
      </c>
    </row>
    <row r="27" spans="2:62" ht="16.5" x14ac:dyDescent="0.3">
      <c r="B27" s="5">
        <v>0.28000000000000003</v>
      </c>
      <c r="C27" s="9">
        <v>1.0064414285714287</v>
      </c>
      <c r="D27" s="9">
        <f t="shared" si="20"/>
        <v>0.93599052857142873</v>
      </c>
      <c r="E27" s="9">
        <f t="shared" si="21"/>
        <v>0.90579728571428586</v>
      </c>
      <c r="F27" s="9">
        <f t="shared" si="22"/>
        <v>0.85547521428571438</v>
      </c>
      <c r="G27" s="9">
        <f t="shared" si="23"/>
        <v>0.81521755714285726</v>
      </c>
      <c r="H27" s="9">
        <f t="shared" si="24"/>
        <v>0.7850243142857144</v>
      </c>
      <c r="I27" s="9">
        <f t="shared" si="25"/>
        <v>0.75483107142857153</v>
      </c>
      <c r="J27" s="9">
        <f t="shared" si="26"/>
        <v>0.70450900000000005</v>
      </c>
      <c r="K27" s="44"/>
      <c r="L27" s="11">
        <v>15</v>
      </c>
      <c r="M27" s="11">
        <v>48000</v>
      </c>
      <c r="N27" s="11">
        <v>1227.7854499999999</v>
      </c>
      <c r="P27" s="5">
        <v>-2.2930000000000001</v>
      </c>
      <c r="Q27" s="5">
        <v>-5.9047095414384696</v>
      </c>
      <c r="R27" s="5">
        <v>4.8460000000000001</v>
      </c>
      <c r="T27" s="47">
        <f t="shared" si="1"/>
        <v>0.32196012356079756</v>
      </c>
      <c r="U27" s="17">
        <f t="shared" ca="1" si="2"/>
        <v>404.70815580309318</v>
      </c>
      <c r="V27" s="17">
        <f t="shared" ca="1" si="27"/>
        <v>404.70815580309318</v>
      </c>
      <c r="W27" s="17">
        <f t="shared" ca="1" si="3"/>
        <v>1.1141387847828295</v>
      </c>
      <c r="X27" s="17">
        <f t="shared" ca="1" si="4"/>
        <v>0.85696795579142537</v>
      </c>
      <c r="Y27" s="17">
        <f ca="1">SUM(X27:X$56)</f>
        <v>55.063836846787872</v>
      </c>
      <c r="Z27" s="11">
        <v>3158687.6893081502</v>
      </c>
      <c r="AA27" s="17">
        <f t="shared" si="5"/>
        <v>3.1586876893081501</v>
      </c>
      <c r="AB27" s="21">
        <f t="shared" si="28"/>
        <v>3.1586876893081501</v>
      </c>
      <c r="AC27" s="18"/>
      <c r="AD27" s="47">
        <f t="shared" si="6"/>
        <v>-0.81645832230710758</v>
      </c>
      <c r="AE27" s="17">
        <f t="shared" ca="1" si="7"/>
        <v>133.25543445808029</v>
      </c>
      <c r="AF27" s="1">
        <f t="shared" ca="1" si="29"/>
        <v>133.25543445808029</v>
      </c>
      <c r="AG27" s="17">
        <f t="shared" ca="1" si="8"/>
        <v>0.1472776424473885</v>
      </c>
      <c r="AH27" s="17">
        <f t="shared" ca="1" si="9"/>
        <v>3.2409525446336112</v>
      </c>
      <c r="AI27" s="17">
        <f ca="1">ABS(SUM(AH27:AH$56))</f>
        <v>15.064752402163199</v>
      </c>
      <c r="AJ27" s="11">
        <v>-1259239.0369400517</v>
      </c>
      <c r="AK27" s="17">
        <f t="shared" si="10"/>
        <v>-1.2592390369400517</v>
      </c>
      <c r="AL27" s="17">
        <f t="shared" si="30"/>
        <v>1.2592390369400517</v>
      </c>
      <c r="AM27" s="18"/>
      <c r="AN27" s="47">
        <f t="shared" si="11"/>
        <v>0.66483742625874609</v>
      </c>
      <c r="AO27" s="17">
        <f t="shared" ca="1" si="12"/>
        <v>30.767437596950515</v>
      </c>
      <c r="AP27" s="1">
        <f t="shared" ca="1" si="31"/>
        <v>30.767437596950515</v>
      </c>
      <c r="AQ27" s="17">
        <f t="shared" ca="1" si="13"/>
        <v>0.12400464621655782</v>
      </c>
      <c r="AR27" s="17">
        <f t="shared" ca="1" si="14"/>
        <v>2.8818761811290012</v>
      </c>
      <c r="AS27" s="17">
        <f ca="1">ABS(SUM(AR27:AR$56))</f>
        <v>11.351753663898311</v>
      </c>
      <c r="AT27" s="11">
        <v>-140930.48993115209</v>
      </c>
      <c r="AU27" s="17">
        <f t="shared" si="15"/>
        <v>-0.14093048993115209</v>
      </c>
      <c r="AV27" s="17">
        <f t="shared" si="32"/>
        <v>0.14093048993115209</v>
      </c>
      <c r="AW27" s="18"/>
      <c r="AX27" s="19">
        <f t="shared" ca="1" si="16"/>
        <v>427.19121877964051</v>
      </c>
      <c r="AY27" s="19">
        <f t="shared" ca="1" si="17"/>
        <v>1.1306516209715152</v>
      </c>
      <c r="AZ27" s="19">
        <f t="shared" ca="1" si="18"/>
        <v>58.205113215884943</v>
      </c>
      <c r="BA27" s="19">
        <f t="shared" si="19"/>
        <v>3.3799828370152167</v>
      </c>
      <c r="BB27" s="18"/>
      <c r="BC27" s="19">
        <f t="shared" ca="1" si="33"/>
        <v>10.582747857433626</v>
      </c>
      <c r="BD27" s="19">
        <f t="shared" si="34"/>
        <v>0.6145423340027667</v>
      </c>
      <c r="BE27" s="18"/>
      <c r="BF27" s="19">
        <f t="shared" ca="1" si="35"/>
        <v>349.52008809243313</v>
      </c>
      <c r="BG27" s="19">
        <f t="shared" ca="1" si="36"/>
        <v>0.9250785989766942</v>
      </c>
      <c r="BH27" s="18"/>
      <c r="BI27" s="19">
        <f t="shared" ca="1" si="37"/>
        <v>26.456869643584067</v>
      </c>
      <c r="BJ27" s="19">
        <f t="shared" si="38"/>
        <v>1.5363558350069169</v>
      </c>
    </row>
    <row r="28" spans="2:62" ht="16.5" x14ac:dyDescent="0.3">
      <c r="B28" s="5">
        <v>0.3</v>
      </c>
      <c r="C28" s="9">
        <v>0.99788714285714286</v>
      </c>
      <c r="D28" s="9">
        <f t="shared" si="20"/>
        <v>0.92803504285714289</v>
      </c>
      <c r="E28" s="9">
        <f t="shared" si="21"/>
        <v>0.89809842857142863</v>
      </c>
      <c r="F28" s="9">
        <f t="shared" si="22"/>
        <v>0.84820407142857146</v>
      </c>
      <c r="G28" s="9">
        <f t="shared" si="23"/>
        <v>0.80828858571428575</v>
      </c>
      <c r="H28" s="9">
        <f t="shared" si="24"/>
        <v>0.77835197142857149</v>
      </c>
      <c r="I28" s="9">
        <f t="shared" si="25"/>
        <v>0.74841535714285712</v>
      </c>
      <c r="J28" s="9">
        <f t="shared" si="26"/>
        <v>0.69852099999999995</v>
      </c>
      <c r="K28" s="44"/>
      <c r="L28" s="11">
        <v>16</v>
      </c>
      <c r="M28" s="11">
        <v>51200</v>
      </c>
      <c r="N28" s="11">
        <v>1227.7854499999999</v>
      </c>
      <c r="P28" s="5">
        <v>-2.496</v>
      </c>
      <c r="Q28" s="5">
        <v>-6.0489955772380402</v>
      </c>
      <c r="R28" s="5">
        <v>4.0709999999999997</v>
      </c>
      <c r="T28" s="47">
        <f t="shared" si="1"/>
        <v>0.35046335299073295</v>
      </c>
      <c r="U28" s="17">
        <f t="shared" ca="1" si="2"/>
        <v>440.53709414937651</v>
      </c>
      <c r="V28" s="17">
        <f t="shared" ca="1" si="27"/>
        <v>440.53709414937651</v>
      </c>
      <c r="W28" s="17">
        <f t="shared" ca="1" si="3"/>
        <v>1.1196543233213543</v>
      </c>
      <c r="X28" s="17">
        <f t="shared" ca="1" si="4"/>
        <v>0.93283559426750873</v>
      </c>
      <c r="Y28" s="17">
        <f ca="1">SUM(X28:X$56)</f>
        <v>54.206868890996439</v>
      </c>
      <c r="Z28" s="11">
        <v>2982483.411398429</v>
      </c>
      <c r="AA28" s="17">
        <f t="shared" si="5"/>
        <v>2.9824834113984289</v>
      </c>
      <c r="AB28" s="21">
        <f t="shared" si="28"/>
        <v>2.9824834113984289</v>
      </c>
      <c r="AC28" s="18"/>
      <c r="AD28" s="47">
        <f t="shared" si="6"/>
        <v>-0.83640909785237882</v>
      </c>
      <c r="AE28" s="17">
        <f t="shared" ca="1" si="7"/>
        <v>136.51163160914658</v>
      </c>
      <c r="AF28" s="1">
        <f t="shared" ca="1" si="29"/>
        <v>136.51163160914658</v>
      </c>
      <c r="AG28" s="17">
        <f t="shared" ca="1" si="8"/>
        <v>0.10175616097082152</v>
      </c>
      <c r="AH28" s="17">
        <f t="shared" ca="1" si="9"/>
        <v>3.3201476670351431</v>
      </c>
      <c r="AI28" s="17">
        <f ca="1">ABS(SUM(AH28:AH$56))</f>
        <v>11.823799857529583</v>
      </c>
      <c r="AJ28" s="11">
        <v>-1307446.2446269742</v>
      </c>
      <c r="AK28" s="17">
        <f t="shared" si="10"/>
        <v>-1.3074462446269741</v>
      </c>
      <c r="AL28" s="17">
        <f t="shared" si="30"/>
        <v>1.3074462446269741</v>
      </c>
      <c r="AM28" s="18"/>
      <c r="AN28" s="47">
        <f t="shared" si="11"/>
        <v>0.55851282754836051</v>
      </c>
      <c r="AO28" s="17">
        <f t="shared" ca="1" si="12"/>
        <v>25.846933235077493</v>
      </c>
      <c r="AP28" s="1">
        <f t="shared" ca="1" si="31"/>
        <v>25.846933235077493</v>
      </c>
      <c r="AQ28" s="17">
        <f t="shared" ca="1" si="13"/>
        <v>0.15376576130853192</v>
      </c>
      <c r="AR28" s="17">
        <f t="shared" ca="1" si="14"/>
        <v>2.4209900811754355</v>
      </c>
      <c r="AS28" s="17">
        <f ca="1">ABS(SUM(AR28:AR$56))</f>
        <v>14.233629845027313</v>
      </c>
      <c r="AT28" s="11">
        <v>-104604.87820667698</v>
      </c>
      <c r="AU28" s="17">
        <f t="shared" si="15"/>
        <v>-0.10460487820667698</v>
      </c>
      <c r="AV28" s="17">
        <f t="shared" si="32"/>
        <v>0.10460487820667698</v>
      </c>
      <c r="AW28" s="18"/>
      <c r="AX28" s="19">
        <f t="shared" ca="1" si="16"/>
        <v>461.92685659509613</v>
      </c>
      <c r="AY28" s="19">
        <f t="shared" ca="1" si="17"/>
        <v>1.13473522434906</v>
      </c>
      <c r="AZ28" s="19">
        <f t="shared" ca="1" si="18"/>
        <v>57.27812057497912</v>
      </c>
      <c r="BA28" s="19">
        <f t="shared" si="19"/>
        <v>3.2318142883126351</v>
      </c>
      <c r="BB28" s="18"/>
      <c r="BC28" s="19">
        <f t="shared" ca="1" si="33"/>
        <v>10.414203740905295</v>
      </c>
      <c r="BD28" s="19">
        <f t="shared" si="34"/>
        <v>0.58760259787502456</v>
      </c>
      <c r="BE28" s="18"/>
      <c r="BF28" s="19">
        <f t="shared" ca="1" si="35"/>
        <v>377.9401553959878</v>
      </c>
      <c r="BG28" s="19">
        <f t="shared" ca="1" si="36"/>
        <v>0.92841972901286729</v>
      </c>
      <c r="BH28" s="18"/>
      <c r="BI28" s="19">
        <f t="shared" ca="1" si="37"/>
        <v>26.035509352263237</v>
      </c>
      <c r="BJ28" s="19">
        <f t="shared" si="38"/>
        <v>1.4690064946875614</v>
      </c>
    </row>
    <row r="29" spans="2:62" ht="16.5" x14ac:dyDescent="0.3">
      <c r="B29" s="5">
        <v>0.32</v>
      </c>
      <c r="C29" s="9">
        <v>0.99986285714285728</v>
      </c>
      <c r="D29" s="9">
        <f t="shared" si="20"/>
        <v>0.92987245714285727</v>
      </c>
      <c r="E29" s="9">
        <f t="shared" si="21"/>
        <v>0.89987657142857158</v>
      </c>
      <c r="F29" s="9">
        <f t="shared" si="22"/>
        <v>0.84988342857142862</v>
      </c>
      <c r="G29" s="9">
        <f t="shared" si="23"/>
        <v>0.80988891428571441</v>
      </c>
      <c r="H29" s="9">
        <f t="shared" si="24"/>
        <v>0.77989302857142873</v>
      </c>
      <c r="I29" s="9">
        <f t="shared" si="25"/>
        <v>0.74989714285714293</v>
      </c>
      <c r="J29" s="9">
        <f t="shared" si="26"/>
        <v>0.69990400000000008</v>
      </c>
      <c r="K29" s="44"/>
      <c r="L29" s="11">
        <v>17</v>
      </c>
      <c r="M29" s="11">
        <v>54400</v>
      </c>
      <c r="N29" s="11">
        <v>1227.7854499999999</v>
      </c>
      <c r="P29" s="5">
        <v>-2.6989999999999998</v>
      </c>
      <c r="Q29" s="5">
        <v>-6.1263017646055697</v>
      </c>
      <c r="R29" s="5">
        <v>3.1709999999999998</v>
      </c>
      <c r="T29" s="47">
        <f t="shared" si="1"/>
        <v>0.37896658242066833</v>
      </c>
      <c r="U29" s="17">
        <f t="shared" ca="1" si="2"/>
        <v>476.36603249565991</v>
      </c>
      <c r="V29" s="17">
        <f t="shared" ca="1" si="27"/>
        <v>476.36603249565991</v>
      </c>
      <c r="W29" s="17">
        <f t="shared" ca="1" si="3"/>
        <v>1.1196543233213561</v>
      </c>
      <c r="X29" s="17">
        <f t="shared" ca="1" si="4"/>
        <v>1.0087032327435921</v>
      </c>
      <c r="Y29" s="17">
        <f ca="1">SUM(X29:X$56)</f>
        <v>53.274033296728938</v>
      </c>
      <c r="Z29" s="11">
        <v>2809021.4309472404</v>
      </c>
      <c r="AA29" s="17">
        <f t="shared" si="5"/>
        <v>2.8090214309472405</v>
      </c>
      <c r="AB29" s="21">
        <f t="shared" si="28"/>
        <v>2.8090214309472405</v>
      </c>
      <c r="AC29" s="18"/>
      <c r="AD29" s="47">
        <f t="shared" si="6"/>
        <v>-0.84709840942631875</v>
      </c>
      <c r="AE29" s="17">
        <f t="shared" ca="1" si="7"/>
        <v>138.25625080026231</v>
      </c>
      <c r="AF29" s="1">
        <f t="shared" ca="1" si="29"/>
        <v>138.25625080026231</v>
      </c>
      <c r="AG29" s="17">
        <f t="shared" ca="1" si="8"/>
        <v>5.4519349722366606E-2</v>
      </c>
      <c r="AH29" s="17">
        <f t="shared" ca="1" si="9"/>
        <v>3.3625791673327305</v>
      </c>
      <c r="AI29" s="17">
        <f ca="1">ABS(SUM(AH29:AH$56))</f>
        <v>8.5036521904944493</v>
      </c>
      <c r="AJ29" s="11">
        <v>-1345282.4041710687</v>
      </c>
      <c r="AK29" s="17">
        <f t="shared" si="10"/>
        <v>-1.3452824041710687</v>
      </c>
      <c r="AL29" s="17">
        <f t="shared" si="30"/>
        <v>1.3452824041710687</v>
      </c>
      <c r="AM29" s="18"/>
      <c r="AN29" s="47">
        <f t="shared" si="11"/>
        <v>0.43503910001371932</v>
      </c>
      <c r="AO29" s="17">
        <f t="shared" ca="1" si="12"/>
        <v>20.132799137418505</v>
      </c>
      <c r="AP29" s="1">
        <f t="shared" ca="1" si="31"/>
        <v>20.132799137418505</v>
      </c>
      <c r="AQ29" s="17">
        <f t="shared" ca="1" si="13"/>
        <v>0.17856669055184338</v>
      </c>
      <c r="AR29" s="17">
        <f t="shared" ca="1" si="14"/>
        <v>1.885767513487425</v>
      </c>
      <c r="AS29" s="17">
        <f ca="1">ABS(SUM(AR29:AR$56))</f>
        <v>16.654619926202752</v>
      </c>
      <c r="AT29" s="11">
        <v>-59057.262702589447</v>
      </c>
      <c r="AU29" s="17">
        <f t="shared" si="15"/>
        <v>-5.9057262702589444E-2</v>
      </c>
      <c r="AV29" s="17">
        <f t="shared" si="32"/>
        <v>5.9057262702589444E-2</v>
      </c>
      <c r="AW29" s="18"/>
      <c r="AX29" s="19">
        <f t="shared" ca="1" si="16"/>
        <v>496.43198668307906</v>
      </c>
      <c r="AY29" s="19">
        <f t="shared" ca="1" si="17"/>
        <v>1.1351141908200211</v>
      </c>
      <c r="AZ29" s="19">
        <f t="shared" ca="1" si="18"/>
        <v>56.460703937908484</v>
      </c>
      <c r="BA29" s="19">
        <f t="shared" si="19"/>
        <v>3.0859188959001926</v>
      </c>
      <c r="BB29" s="18"/>
      <c r="BC29" s="19">
        <f t="shared" ca="1" si="33"/>
        <v>10.265582534165178</v>
      </c>
      <c r="BD29" s="19">
        <f t="shared" si="34"/>
        <v>0.56107616289094409</v>
      </c>
      <c r="BE29" s="18"/>
      <c r="BF29" s="19">
        <f t="shared" ca="1" si="35"/>
        <v>406.17162546797374</v>
      </c>
      <c r="BG29" s="19">
        <f t="shared" ca="1" si="36"/>
        <v>0.92872979248910814</v>
      </c>
      <c r="BH29" s="18"/>
      <c r="BI29" s="19">
        <f t="shared" ca="1" si="37"/>
        <v>25.663956335412948</v>
      </c>
      <c r="BJ29" s="19">
        <f t="shared" si="38"/>
        <v>1.4026904072273603</v>
      </c>
    </row>
    <row r="30" spans="2:62" ht="16.5" x14ac:dyDescent="0.3">
      <c r="B30" s="5">
        <v>0.34</v>
      </c>
      <c r="C30" s="9">
        <v>1.0007114285714287</v>
      </c>
      <c r="D30" s="9">
        <f t="shared" si="20"/>
        <v>0.93066162857142876</v>
      </c>
      <c r="E30" s="9">
        <f t="shared" si="21"/>
        <v>0.90064028571428589</v>
      </c>
      <c r="F30" s="9">
        <f t="shared" si="22"/>
        <v>0.85060471428571438</v>
      </c>
      <c r="G30" s="9">
        <f t="shared" si="23"/>
        <v>0.8105762571428573</v>
      </c>
      <c r="H30" s="9">
        <f t="shared" si="24"/>
        <v>0.78055491428571444</v>
      </c>
      <c r="I30" s="9">
        <f t="shared" si="25"/>
        <v>0.75053357142857147</v>
      </c>
      <c r="J30" s="9">
        <f t="shared" si="26"/>
        <v>0.70049800000000007</v>
      </c>
      <c r="K30" s="44"/>
      <c r="L30" s="11">
        <v>18</v>
      </c>
      <c r="M30" s="11">
        <v>57600</v>
      </c>
      <c r="N30" s="11">
        <v>1227.7854499999999</v>
      </c>
      <c r="P30" s="5">
        <v>-2.903</v>
      </c>
      <c r="Q30" s="5">
        <v>-6.1350680636698502</v>
      </c>
      <c r="R30" s="5">
        <v>2.1749999999999998</v>
      </c>
      <c r="T30" s="47">
        <f t="shared" si="1"/>
        <v>0.40761022184779555</v>
      </c>
      <c r="U30" s="17">
        <f t="shared" ca="1" si="2"/>
        <v>512.37146807517627</v>
      </c>
      <c r="V30" s="17">
        <f t="shared" ca="1" si="27"/>
        <v>512.37146807517627</v>
      </c>
      <c r="W30" s="17">
        <f t="shared" ca="1" si="3"/>
        <v>1.1251698618598862</v>
      </c>
      <c r="X30" s="17">
        <f t="shared" ca="1" si="4"/>
        <v>1.0849446034289174</v>
      </c>
      <c r="Y30" s="17">
        <f ca="1">SUM(X30:X$56)</f>
        <v>52.265330063985338</v>
      </c>
      <c r="Z30" s="11">
        <v>2638544.5243977075</v>
      </c>
      <c r="AA30" s="17">
        <f t="shared" si="5"/>
        <v>2.6385445243977075</v>
      </c>
      <c r="AB30" s="21">
        <f t="shared" si="28"/>
        <v>2.6385445243977075</v>
      </c>
      <c r="AC30" s="18"/>
      <c r="AD30" s="47">
        <f t="shared" si="6"/>
        <v>-0.84831054658169214</v>
      </c>
      <c r="AE30" s="17">
        <f t="shared" ca="1" si="7"/>
        <v>138.45408559335456</v>
      </c>
      <c r="AF30" s="1">
        <f t="shared" ca="1" si="29"/>
        <v>138.45408559335456</v>
      </c>
      <c r="AG30" s="17">
        <f t="shared" ca="1" si="8"/>
        <v>6.1823372841329771E-3</v>
      </c>
      <c r="AH30" s="17">
        <f t="shared" ca="1" si="9"/>
        <v>3.3673907772959333</v>
      </c>
      <c r="AI30" s="17">
        <f ca="1">ABS(SUM(AH30:AH$56))</f>
        <v>5.1410730231617165</v>
      </c>
      <c r="AJ30" s="11">
        <v>-1372494.091180651</v>
      </c>
      <c r="AK30" s="17">
        <f t="shared" si="10"/>
        <v>-1.3724940911806509</v>
      </c>
      <c r="AL30" s="17">
        <f t="shared" si="30"/>
        <v>1.3724940911806509</v>
      </c>
      <c r="AM30" s="18"/>
      <c r="AN30" s="47">
        <f t="shared" si="11"/>
        <v>0.29839484154204965</v>
      </c>
      <c r="AO30" s="17">
        <f t="shared" ca="1" si="12"/>
        <v>13.80915740267589</v>
      </c>
      <c r="AP30" s="1">
        <f t="shared" ca="1" si="31"/>
        <v>13.80915740267589</v>
      </c>
      <c r="AQ30" s="17">
        <f t="shared" ca="1" si="13"/>
        <v>0.19761380421070673</v>
      </c>
      <c r="AR30" s="17">
        <f t="shared" ca="1" si="14"/>
        <v>1.2934545385793597</v>
      </c>
      <c r="AS30" s="17">
        <f ca="1">ABS(SUM(AR30:AR$56))</f>
        <v>18.540387439690175</v>
      </c>
      <c r="AT30" s="11">
        <v>-5762.4789387403871</v>
      </c>
      <c r="AU30" s="17">
        <f t="shared" si="15"/>
        <v>-5.7624789387403872E-3</v>
      </c>
      <c r="AV30" s="17">
        <f t="shared" si="32"/>
        <v>5.7624789387403872E-3</v>
      </c>
      <c r="AW30" s="18"/>
      <c r="AX30" s="19">
        <f t="shared" ca="1" si="16"/>
        <v>530.92819471485518</v>
      </c>
      <c r="AY30" s="19">
        <f t="shared" ca="1" si="17"/>
        <v>1.1424082698171953</v>
      </c>
      <c r="AZ30" s="19">
        <f t="shared" ca="1" si="18"/>
        <v>55.694176759699324</v>
      </c>
      <c r="BA30" s="19">
        <f t="shared" si="19"/>
        <v>2.9423318032957915</v>
      </c>
      <c r="BB30" s="18"/>
      <c r="BC30" s="19">
        <f t="shared" ca="1" si="33"/>
        <v>10.126213956308968</v>
      </c>
      <c r="BD30" s="19">
        <f t="shared" si="34"/>
        <v>0.53496941878105297</v>
      </c>
      <c r="BE30" s="18"/>
      <c r="BF30" s="19">
        <f t="shared" ca="1" si="35"/>
        <v>434.39579567579062</v>
      </c>
      <c r="BG30" s="19">
        <f t="shared" ca="1" si="36"/>
        <v>0.93469767530497805</v>
      </c>
      <c r="BH30" s="18"/>
      <c r="BI30" s="19">
        <f t="shared" ca="1" si="37"/>
        <v>25.315534890772422</v>
      </c>
      <c r="BJ30" s="19">
        <f t="shared" si="38"/>
        <v>1.3374235469526325</v>
      </c>
    </row>
    <row r="31" spans="2:62" ht="16.5" x14ac:dyDescent="0.3">
      <c r="B31" s="5">
        <v>0.36</v>
      </c>
      <c r="C31" s="9">
        <v>1.0008514285714285</v>
      </c>
      <c r="D31" s="9">
        <f t="shared" si="20"/>
        <v>0.9307918285714285</v>
      </c>
      <c r="E31" s="9">
        <f t="shared" si="21"/>
        <v>0.90076628571428563</v>
      </c>
      <c r="F31" s="9">
        <f t="shared" si="22"/>
        <v>0.85072371428571425</v>
      </c>
      <c r="G31" s="9">
        <f t="shared" si="23"/>
        <v>0.81068965714285712</v>
      </c>
      <c r="H31" s="9">
        <f t="shared" si="24"/>
        <v>0.78066411428571425</v>
      </c>
      <c r="I31" s="9">
        <f t="shared" si="25"/>
        <v>0.75063857142857138</v>
      </c>
      <c r="J31" s="9">
        <f t="shared" si="26"/>
        <v>0.70059599999999989</v>
      </c>
      <c r="K31" s="44"/>
      <c r="L31" s="11">
        <v>19</v>
      </c>
      <c r="M31" s="11">
        <v>60800</v>
      </c>
      <c r="N31" s="11">
        <v>1227.7854499999999</v>
      </c>
      <c r="P31" s="5">
        <v>-3.1070000000000002</v>
      </c>
      <c r="Q31" s="5">
        <v>-6.0745924702737701</v>
      </c>
      <c r="R31" s="5">
        <v>1.1140000000000001</v>
      </c>
      <c r="T31" s="47">
        <f t="shared" si="1"/>
        <v>0.43625386127492283</v>
      </c>
      <c r="U31" s="17">
        <f t="shared" ca="1" si="2"/>
        <v>548.37690365469268</v>
      </c>
      <c r="V31" s="17">
        <f t="shared" ca="1" si="27"/>
        <v>548.37690365469268</v>
      </c>
      <c r="W31" s="17">
        <f t="shared" ca="1" si="3"/>
        <v>1.125169861859888</v>
      </c>
      <c r="X31" s="17">
        <f t="shared" ca="1" si="4"/>
        <v>1.161185974114243</v>
      </c>
      <c r="Y31" s="17">
        <f ca="1">SUM(X31:X$56)</f>
        <v>51.18038546055643</v>
      </c>
      <c r="Z31" s="11">
        <v>2471295.4681929545</v>
      </c>
      <c r="AA31" s="17">
        <f t="shared" si="5"/>
        <v>2.4712954681929546</v>
      </c>
      <c r="AB31" s="21">
        <f t="shared" si="28"/>
        <v>2.4712954681929546</v>
      </c>
      <c r="AC31" s="18"/>
      <c r="AD31" s="47">
        <f t="shared" si="6"/>
        <v>-0.83994844152331838</v>
      </c>
      <c r="AE31" s="17">
        <f t="shared" ca="1" si="7"/>
        <v>137.08929340238396</v>
      </c>
      <c r="AF31" s="1">
        <f t="shared" ca="1" si="29"/>
        <v>137.08929340238396</v>
      </c>
      <c r="AG31" s="17">
        <f t="shared" ca="1" si="8"/>
        <v>4.2649755967831382E-2</v>
      </c>
      <c r="AH31" s="17">
        <f t="shared" ca="1" si="9"/>
        <v>3.3341971837872664</v>
      </c>
      <c r="AI31" s="17">
        <f ca="1">ABS(SUM(AH31:AH$56))</f>
        <v>1.7736822458657855</v>
      </c>
      <c r="AJ31" s="11">
        <v>-1388945.5248547683</v>
      </c>
      <c r="AK31" s="17">
        <f t="shared" si="10"/>
        <v>-1.3889455248547684</v>
      </c>
      <c r="AL31" s="17">
        <f t="shared" si="30"/>
        <v>1.3889455248547684</v>
      </c>
      <c r="AM31" s="18"/>
      <c r="AN31" s="47">
        <f t="shared" si="11"/>
        <v>0.15283303608176707</v>
      </c>
      <c r="AO31" s="17">
        <f t="shared" ca="1" si="12"/>
        <v>7.0728282053245719</v>
      </c>
      <c r="AP31" s="1">
        <f t="shared" ca="1" si="31"/>
        <v>7.0728282053245719</v>
      </c>
      <c r="AQ31" s="17">
        <f t="shared" ca="1" si="13"/>
        <v>0.21051028741722871</v>
      </c>
      <c r="AR31" s="17">
        <f t="shared" ca="1" si="14"/>
        <v>0.66248660044938257</v>
      </c>
      <c r="AS31" s="17">
        <f ca="1">ABS(SUM(AR31:AR$56))</f>
        <v>19.83384197826954</v>
      </c>
      <c r="AT31" s="11">
        <v>53566.760868267214</v>
      </c>
      <c r="AU31" s="17">
        <f t="shared" si="15"/>
        <v>5.3566760868267213E-2</v>
      </c>
      <c r="AV31" s="17">
        <f t="shared" si="32"/>
        <v>5.3566760868267213E-2</v>
      </c>
      <c r="AW31" s="18"/>
      <c r="AX31" s="19">
        <f t="shared" ca="1" si="16"/>
        <v>565.29702610777554</v>
      </c>
      <c r="AY31" s="19">
        <f t="shared" ca="1" si="17"/>
        <v>1.1454871456417131</v>
      </c>
      <c r="AZ31" s="19">
        <f t="shared" ca="1" si="18"/>
        <v>54.91774842634576</v>
      </c>
      <c r="BA31" s="19">
        <f t="shared" si="19"/>
        <v>2.8011467995971993</v>
      </c>
      <c r="BB31" s="18"/>
      <c r="BC31" s="19">
        <f t="shared" ca="1" si="33"/>
        <v>9.9850451684265025</v>
      </c>
      <c r="BD31" s="19">
        <f t="shared" si="34"/>
        <v>0.5092994181085817</v>
      </c>
      <c r="BE31" s="18"/>
      <c r="BF31" s="19">
        <f t="shared" ca="1" si="35"/>
        <v>462.51574863363453</v>
      </c>
      <c r="BG31" s="19">
        <f t="shared" ca="1" si="36"/>
        <v>0.93721675552503791</v>
      </c>
      <c r="BH31" s="18"/>
      <c r="BI31" s="19">
        <f t="shared" ca="1" si="37"/>
        <v>24.962612921066253</v>
      </c>
      <c r="BJ31" s="19">
        <f t="shared" si="38"/>
        <v>1.2732485452714541</v>
      </c>
    </row>
    <row r="32" spans="2:62" ht="16.5" x14ac:dyDescent="0.3">
      <c r="B32" s="5">
        <v>0.38</v>
      </c>
      <c r="C32" s="9">
        <v>1.0048942857142857</v>
      </c>
      <c r="D32" s="9">
        <f t="shared" si="20"/>
        <v>0.93455168571428582</v>
      </c>
      <c r="E32" s="9">
        <f t="shared" si="21"/>
        <v>0.90440485714285723</v>
      </c>
      <c r="F32" s="9">
        <f t="shared" si="22"/>
        <v>0.85416014285714281</v>
      </c>
      <c r="G32" s="9">
        <f t="shared" si="23"/>
        <v>0.81396437142857148</v>
      </c>
      <c r="H32" s="9">
        <f t="shared" si="24"/>
        <v>0.78381754285714289</v>
      </c>
      <c r="I32" s="9">
        <f t="shared" si="25"/>
        <v>0.7536707142857143</v>
      </c>
      <c r="J32" s="9">
        <f t="shared" si="26"/>
        <v>0.703426</v>
      </c>
      <c r="K32" s="44"/>
      <c r="L32" s="11">
        <v>20</v>
      </c>
      <c r="M32" s="11">
        <v>64000</v>
      </c>
      <c r="N32" s="11">
        <v>1227.7854499999999</v>
      </c>
      <c r="P32" s="5">
        <v>-3.3090000000000002</v>
      </c>
      <c r="Q32" s="5">
        <v>-5.9450362025866701</v>
      </c>
      <c r="R32" s="5">
        <v>2.1999999999999999E-2</v>
      </c>
      <c r="T32" s="47">
        <f t="shared" si="1"/>
        <v>0.46461668070766643</v>
      </c>
      <c r="U32" s="17">
        <f t="shared" ca="1" si="2"/>
        <v>584.02934476774328</v>
      </c>
      <c r="V32" s="17">
        <f t="shared" ca="1" si="27"/>
        <v>584.02934476774328</v>
      </c>
      <c r="W32" s="17">
        <f t="shared" ca="1" si="3"/>
        <v>1.1141387847828312</v>
      </c>
      <c r="X32" s="17">
        <f t="shared" ca="1" si="4"/>
        <v>1.2366798803810846</v>
      </c>
      <c r="Y32" s="17">
        <f ca="1">SUM(X32:X$56)</f>
        <v>50.019199486442183</v>
      </c>
      <c r="Z32" s="11">
        <v>2307518.234719174</v>
      </c>
      <c r="AA32" s="17">
        <f t="shared" si="5"/>
        <v>2.3075182347191738</v>
      </c>
      <c r="AB32" s="21">
        <f t="shared" si="28"/>
        <v>2.3075182347191738</v>
      </c>
      <c r="AC32" s="18"/>
      <c r="AD32" s="47">
        <f t="shared" si="6"/>
        <v>-0.82203438627337777</v>
      </c>
      <c r="AE32" s="17">
        <f t="shared" ca="1" si="7"/>
        <v>134.16551254301146</v>
      </c>
      <c r="AF32" s="1">
        <f t="shared" ca="1" si="29"/>
        <v>134.16551254301146</v>
      </c>
      <c r="AG32" s="17">
        <f t="shared" ca="1" si="8"/>
        <v>9.13681518553906E-2</v>
      </c>
      <c r="AH32" s="17">
        <f t="shared" ca="1" si="9"/>
        <v>3.2630868755685407</v>
      </c>
      <c r="AI32" s="17">
        <f ca="1">ABS(SUM(AH32:AH$56))</f>
        <v>1.5605149379214822</v>
      </c>
      <c r="AJ32" s="11">
        <v>-1394621.308041539</v>
      </c>
      <c r="AK32" s="17">
        <f t="shared" si="10"/>
        <v>-1.3946213080415391</v>
      </c>
      <c r="AL32" s="17">
        <f t="shared" si="30"/>
        <v>1.3946213080415391</v>
      </c>
      <c r="AM32" s="18"/>
      <c r="AN32" s="47">
        <f t="shared" si="11"/>
        <v>3.0182466730690081E-3</v>
      </c>
      <c r="AO32" s="17">
        <f t="shared" ca="1" si="12"/>
        <v>0.13967883349833085</v>
      </c>
      <c r="AP32" s="1">
        <f t="shared" ca="1" si="31"/>
        <v>0.13967883349833085</v>
      </c>
      <c r="AQ32" s="17">
        <f t="shared" ca="1" si="13"/>
        <v>0.21666091786957004</v>
      </c>
      <c r="AR32" s="17">
        <f t="shared" ca="1" si="14"/>
        <v>1.3083218321262488E-2</v>
      </c>
      <c r="AS32" s="17">
        <f ca="1">ABS(SUM(AR32:AR$56))</f>
        <v>20.496328578718924</v>
      </c>
      <c r="AT32" s="11">
        <v>117035.05519873003</v>
      </c>
      <c r="AU32" s="17">
        <f t="shared" si="15"/>
        <v>0.11703505519873003</v>
      </c>
      <c r="AV32" s="17">
        <f t="shared" si="32"/>
        <v>0.11703505519873003</v>
      </c>
      <c r="AW32" s="18"/>
      <c r="AX32" s="19">
        <f t="shared" ca="1" si="16"/>
        <v>599.24175406587369</v>
      </c>
      <c r="AY32" s="19">
        <f t="shared" ca="1" si="17"/>
        <v>1.1386813971708321</v>
      </c>
      <c r="AZ32" s="19">
        <f t="shared" ca="1" si="18"/>
        <v>54.078230456837105</v>
      </c>
      <c r="BA32" s="19">
        <f t="shared" si="19"/>
        <v>2.6624818011145179</v>
      </c>
      <c r="BB32" s="18"/>
      <c r="BC32" s="19">
        <f t="shared" ca="1" si="33"/>
        <v>9.8324055376067463</v>
      </c>
      <c r="BD32" s="19">
        <f t="shared" si="34"/>
        <v>0.48408760020263963</v>
      </c>
      <c r="BE32" s="18"/>
      <c r="BF32" s="19">
        <f t="shared" ca="1" si="35"/>
        <v>490.28870787207848</v>
      </c>
      <c r="BG32" s="19">
        <f t="shared" ca="1" si="36"/>
        <v>0.93164841586704439</v>
      </c>
      <c r="BH32" s="18"/>
      <c r="BI32" s="19">
        <f t="shared" ca="1" si="37"/>
        <v>24.581013844016866</v>
      </c>
      <c r="BJ32" s="19">
        <f t="shared" si="38"/>
        <v>1.2102190005065991</v>
      </c>
    </row>
    <row r="33" spans="2:62" ht="16.5" x14ac:dyDescent="0.3">
      <c r="B33" s="5">
        <v>0.4</v>
      </c>
      <c r="C33" s="9">
        <v>1.0010157142857141</v>
      </c>
      <c r="D33" s="9">
        <f t="shared" si="20"/>
        <v>0.93094461428571418</v>
      </c>
      <c r="E33" s="9">
        <f t="shared" si="21"/>
        <v>0.90091414285714277</v>
      </c>
      <c r="F33" s="9">
        <f t="shared" si="22"/>
        <v>0.85086335714285699</v>
      </c>
      <c r="G33" s="9">
        <f t="shared" si="23"/>
        <v>0.81082272857142845</v>
      </c>
      <c r="H33" s="9">
        <f t="shared" si="24"/>
        <v>0.78079225714285705</v>
      </c>
      <c r="I33" s="9">
        <f t="shared" si="25"/>
        <v>0.75076178571428565</v>
      </c>
      <c r="J33" s="9">
        <f t="shared" si="26"/>
        <v>0.70071099999999986</v>
      </c>
      <c r="K33" s="44"/>
      <c r="L33" s="11">
        <v>21</v>
      </c>
      <c r="M33" s="11">
        <v>67200</v>
      </c>
      <c r="N33" s="11">
        <v>1227.7854499999999</v>
      </c>
      <c r="P33" s="5">
        <v>-3.5110000000000001</v>
      </c>
      <c r="Q33" s="5">
        <v>-5.7472964353914104</v>
      </c>
      <c r="R33" s="5">
        <v>-1.0649999999999999</v>
      </c>
      <c r="T33" s="47">
        <f t="shared" si="1"/>
        <v>0.49297950014041003</v>
      </c>
      <c r="U33" s="17">
        <f t="shared" ca="1" si="2"/>
        <v>619.68178588079377</v>
      </c>
      <c r="V33" s="17">
        <f t="shared" ca="1" si="27"/>
        <v>619.68178588079377</v>
      </c>
      <c r="W33" s="17">
        <f t="shared" ca="1" si="3"/>
        <v>1.1141387847828277</v>
      </c>
      <c r="X33" s="17">
        <f t="shared" ca="1" si="4"/>
        <v>1.3121737866479262</v>
      </c>
      <c r="Y33" s="17">
        <f ca="1">SUM(X33:X$56)</f>
        <v>48.782519606061093</v>
      </c>
      <c r="Z33" s="11">
        <v>2147456.7963625593</v>
      </c>
      <c r="AA33" s="17">
        <f t="shared" si="5"/>
        <v>2.1474567963625595</v>
      </c>
      <c r="AB33" s="21">
        <f t="shared" si="28"/>
        <v>2.1474567963625595</v>
      </c>
      <c r="AC33" s="18"/>
      <c r="AD33" s="47">
        <f t="shared" si="6"/>
        <v>-0.79469243533664979</v>
      </c>
      <c r="AE33" s="17">
        <f t="shared" ca="1" si="7"/>
        <v>129.70299014418322</v>
      </c>
      <c r="AF33" s="1">
        <f t="shared" ca="1" si="29"/>
        <v>129.70299014418322</v>
      </c>
      <c r="AG33" s="17">
        <f t="shared" ca="1" si="8"/>
        <v>0.13945382496338254</v>
      </c>
      <c r="AH33" s="17">
        <f t="shared" ca="1" si="9"/>
        <v>3.1545522902228558</v>
      </c>
      <c r="AI33" s="17">
        <f ca="1">ABS(SUM(AH33:AH$56))</f>
        <v>4.8236018134900238</v>
      </c>
      <c r="AJ33" s="11">
        <v>-1389627.6602401906</v>
      </c>
      <c r="AK33" s="17">
        <f t="shared" si="10"/>
        <v>-1.3896276602401905</v>
      </c>
      <c r="AL33" s="17">
        <f t="shared" si="30"/>
        <v>1.3896276602401905</v>
      </c>
      <c r="AM33" s="18"/>
      <c r="AN33" s="47">
        <f t="shared" si="11"/>
        <v>-0.1461105775826588</v>
      </c>
      <c r="AO33" s="17">
        <f t="shared" ca="1" si="12"/>
        <v>-6.7617253488964701</v>
      </c>
      <c r="AP33" s="1">
        <f t="shared" ca="1" si="31"/>
        <v>6.7617253488964701</v>
      </c>
      <c r="AQ33" s="17">
        <f t="shared" ca="1" si="13"/>
        <v>0.21566888069983756</v>
      </c>
      <c r="AR33" s="17">
        <f t="shared" ca="1" si="14"/>
        <v>-0.63334670509747948</v>
      </c>
      <c r="AS33" s="17">
        <f ca="1">ABS(SUM(AR33:AR$56))</f>
        <v>20.509411797040187</v>
      </c>
      <c r="AT33" s="11">
        <v>182623.30665063055</v>
      </c>
      <c r="AU33" s="17">
        <f t="shared" si="15"/>
        <v>0.18262330665063053</v>
      </c>
      <c r="AV33" s="17">
        <f t="shared" si="32"/>
        <v>0.18262330665063053</v>
      </c>
      <c r="AW33" s="18"/>
      <c r="AX33" s="19">
        <f t="shared" ca="1" si="16"/>
        <v>633.14619349281884</v>
      </c>
      <c r="AY33" s="19">
        <f t="shared" ca="1" si="17"/>
        <v>1.1433571914133371</v>
      </c>
      <c r="AZ33" s="19">
        <f t="shared" ca="1" si="18"/>
        <v>53.13790855718176</v>
      </c>
      <c r="BA33" s="19">
        <f t="shared" si="19"/>
        <v>2.5264363231773563</v>
      </c>
      <c r="BB33" s="18"/>
      <c r="BC33" s="19">
        <f t="shared" ca="1" si="33"/>
        <v>9.661437919487593</v>
      </c>
      <c r="BD33" s="19">
        <f t="shared" si="34"/>
        <v>0.45935205875951934</v>
      </c>
      <c r="BE33" s="18"/>
      <c r="BF33" s="19">
        <f t="shared" ca="1" si="35"/>
        <v>518.02870376685178</v>
      </c>
      <c r="BG33" s="19">
        <f t="shared" ca="1" si="36"/>
        <v>0.93547406570182123</v>
      </c>
      <c r="BH33" s="18"/>
      <c r="BI33" s="19">
        <f t="shared" ca="1" si="37"/>
        <v>24.153594798718981</v>
      </c>
      <c r="BJ33" s="19">
        <f t="shared" si="38"/>
        <v>1.1483801468987984</v>
      </c>
    </row>
    <row r="34" spans="2:62" ht="16.5" x14ac:dyDescent="0.3">
      <c r="B34" s="5">
        <v>0.42</v>
      </c>
      <c r="C34" s="9">
        <v>1.0032999999999999</v>
      </c>
      <c r="D34" s="9">
        <f t="shared" si="20"/>
        <v>0.93306899999999993</v>
      </c>
      <c r="E34" s="9">
        <f t="shared" si="21"/>
        <v>0.90296999999999994</v>
      </c>
      <c r="F34" s="9">
        <f t="shared" si="22"/>
        <v>0.85280499999999981</v>
      </c>
      <c r="G34" s="9">
        <f t="shared" si="23"/>
        <v>0.81267299999999998</v>
      </c>
      <c r="H34" s="9">
        <f t="shared" si="24"/>
        <v>0.78257399999999988</v>
      </c>
      <c r="I34" s="9">
        <f t="shared" si="25"/>
        <v>0.75247499999999989</v>
      </c>
      <c r="J34" s="9">
        <f t="shared" si="26"/>
        <v>0.70230999999999988</v>
      </c>
      <c r="K34" s="44"/>
      <c r="L34" s="11">
        <v>22</v>
      </c>
      <c r="M34" s="11">
        <v>70400</v>
      </c>
      <c r="N34" s="11">
        <v>1227.7854499999999</v>
      </c>
      <c r="P34" s="5">
        <v>-3.7109999999999999</v>
      </c>
      <c r="Q34" s="5">
        <v>-5.4831289001282197</v>
      </c>
      <c r="R34" s="5">
        <v>-2.1120000000000001</v>
      </c>
      <c r="T34" s="47">
        <f t="shared" si="1"/>
        <v>0.52106149957877002</v>
      </c>
      <c r="U34" s="17">
        <f t="shared" ca="1" si="2"/>
        <v>654.98123252737832</v>
      </c>
      <c r="V34" s="17">
        <f t="shared" ca="1" si="27"/>
        <v>654.98123252737832</v>
      </c>
      <c r="W34" s="17">
        <f t="shared" ca="1" si="3"/>
        <v>1.1031077077057674</v>
      </c>
      <c r="X34" s="17">
        <f t="shared" ca="1" si="4"/>
        <v>1.3869202284962843</v>
      </c>
      <c r="Y34" s="17">
        <f ca="1">SUM(X34:X$56)</f>
        <v>47.470345819413176</v>
      </c>
      <c r="Z34" s="11">
        <v>1991352.7336231631</v>
      </c>
      <c r="AA34" s="17">
        <f t="shared" si="5"/>
        <v>1.9913527336231631</v>
      </c>
      <c r="AB34" s="21">
        <f t="shared" si="28"/>
        <v>1.9913527336231631</v>
      </c>
      <c r="AC34" s="18"/>
      <c r="AD34" s="47">
        <f t="shared" si="6"/>
        <v>-0.75816535790204242</v>
      </c>
      <c r="AE34" s="17">
        <f t="shared" ca="1" si="7"/>
        <v>123.74134894334593</v>
      </c>
      <c r="AF34" s="1">
        <f t="shared" ca="1" si="29"/>
        <v>123.74134894334593</v>
      </c>
      <c r="AG34" s="17">
        <f t="shared" ca="1" si="8"/>
        <v>0.18630128752616534</v>
      </c>
      <c r="AH34" s="17">
        <f t="shared" ca="1" si="9"/>
        <v>3.0095571063594586</v>
      </c>
      <c r="AI34" s="17">
        <f ca="1">ABS(SUM(AH34:AH$56))</f>
        <v>7.97815410371288</v>
      </c>
      <c r="AJ34" s="11">
        <v>-1374192.1344370223</v>
      </c>
      <c r="AK34" s="17">
        <f t="shared" si="10"/>
        <v>-1.3741921344370223</v>
      </c>
      <c r="AL34" s="17">
        <f t="shared" si="30"/>
        <v>1.3741921344370223</v>
      </c>
      <c r="AM34" s="18"/>
      <c r="AN34" s="47">
        <f t="shared" si="11"/>
        <v>-0.28975168061462481</v>
      </c>
      <c r="AO34" s="17">
        <f t="shared" ca="1" si="12"/>
        <v>-13.409168015839763</v>
      </c>
      <c r="AP34" s="1">
        <f t="shared" ca="1" si="31"/>
        <v>13.409168015839763</v>
      </c>
      <c r="AQ34" s="17">
        <f t="shared" ca="1" si="13"/>
        <v>0.20773258334197789</v>
      </c>
      <c r="AR34" s="17">
        <f t="shared" ca="1" si="14"/>
        <v>-1.255988958841199</v>
      </c>
      <c r="AS34" s="17">
        <f ca="1">ABS(SUM(AR34:AR$56))</f>
        <v>19.876065091942706</v>
      </c>
      <c r="AT34" s="11">
        <v>248253.42440115943</v>
      </c>
      <c r="AU34" s="17">
        <f t="shared" si="15"/>
        <v>0.24825342440115944</v>
      </c>
      <c r="AV34" s="17">
        <f t="shared" si="32"/>
        <v>0.24825342440115944</v>
      </c>
      <c r="AW34" s="18"/>
      <c r="AX34" s="19">
        <f t="shared" ca="1" si="16"/>
        <v>666.70243901479728</v>
      </c>
      <c r="AY34" s="19">
        <f t="shared" ca="1" si="17"/>
        <v>1.1378521919457341</v>
      </c>
      <c r="AZ34" s="19">
        <f t="shared" ca="1" si="18"/>
        <v>52.078235748308636</v>
      </c>
      <c r="BA34" s="19">
        <f t="shared" si="19"/>
        <v>2.3930480756869614</v>
      </c>
      <c r="BB34" s="18"/>
      <c r="BC34" s="19">
        <f t="shared" ca="1" si="33"/>
        <v>9.4687701360561149</v>
      </c>
      <c r="BD34" s="19">
        <f t="shared" si="34"/>
        <v>0.43509965012490209</v>
      </c>
      <c r="BE34" s="18"/>
      <c r="BF34" s="19">
        <f t="shared" ca="1" si="35"/>
        <v>545.48381373937957</v>
      </c>
      <c r="BG34" s="19">
        <f t="shared" ca="1" si="36"/>
        <v>0.93096997522832792</v>
      </c>
      <c r="BH34" s="18"/>
      <c r="BI34" s="19">
        <f t="shared" ca="1" si="37"/>
        <v>23.671925340140287</v>
      </c>
      <c r="BJ34" s="19">
        <f t="shared" si="38"/>
        <v>1.0877491253122551</v>
      </c>
    </row>
    <row r="35" spans="2:62" ht="16.5" x14ac:dyDescent="0.3">
      <c r="B35" s="5">
        <v>0.44</v>
      </c>
      <c r="C35" s="9">
        <v>1.0038628571428572</v>
      </c>
      <c r="D35" s="9">
        <f t="shared" si="20"/>
        <v>0.93359245714285721</v>
      </c>
      <c r="E35" s="9">
        <f t="shared" si="21"/>
        <v>0.90347657142857152</v>
      </c>
      <c r="F35" s="9">
        <f t="shared" si="22"/>
        <v>0.85328342857142858</v>
      </c>
      <c r="G35" s="9">
        <f t="shared" si="23"/>
        <v>0.81312891428571432</v>
      </c>
      <c r="H35" s="9">
        <f t="shared" si="24"/>
        <v>0.78301302857142863</v>
      </c>
      <c r="I35" s="9">
        <f t="shared" si="25"/>
        <v>0.75289714285714293</v>
      </c>
      <c r="J35" s="9">
        <f t="shared" si="26"/>
        <v>0.702704</v>
      </c>
      <c r="K35" s="44"/>
      <c r="L35" s="11">
        <v>23</v>
      </c>
      <c r="M35" s="11">
        <v>73600</v>
      </c>
      <c r="N35" s="11">
        <v>1227.7854499999999</v>
      </c>
      <c r="P35" s="5">
        <v>-3.9079999999999999</v>
      </c>
      <c r="Q35" s="5">
        <v>-5.1550672939266002</v>
      </c>
      <c r="R35" s="5">
        <v>-3.085</v>
      </c>
      <c r="T35" s="47">
        <f t="shared" si="1"/>
        <v>0.54872226902555465</v>
      </c>
      <c r="U35" s="17">
        <f t="shared" ca="1" si="2"/>
        <v>689.75118747426427</v>
      </c>
      <c r="V35" s="17">
        <f t="shared" ca="1" si="27"/>
        <v>689.75118747426427</v>
      </c>
      <c r="W35" s="17">
        <f t="shared" ca="1" si="3"/>
        <v>1.0865610920901858</v>
      </c>
      <c r="X35" s="17">
        <f t="shared" ca="1" si="4"/>
        <v>1.4605454737169168</v>
      </c>
      <c r="Y35" s="17">
        <f ca="1">SUM(X35:X$56)</f>
        <v>46.083425590916896</v>
      </c>
      <c r="Z35" s="11">
        <v>1839447.6270010413</v>
      </c>
      <c r="AA35" s="17">
        <f t="shared" si="5"/>
        <v>1.8394476270010414</v>
      </c>
      <c r="AB35" s="21">
        <f t="shared" si="28"/>
        <v>1.8394476270010414</v>
      </c>
      <c r="AC35" s="18"/>
      <c r="AD35" s="47">
        <f t="shared" si="6"/>
        <v>-0.71280349433652357</v>
      </c>
      <c r="AE35" s="17">
        <f t="shared" ca="1" si="7"/>
        <v>116.33776853746492</v>
      </c>
      <c r="AF35" s="1">
        <f t="shared" ca="1" si="29"/>
        <v>116.33776853746492</v>
      </c>
      <c r="AG35" s="17">
        <f t="shared" ca="1" si="8"/>
        <v>0.2313618876837813</v>
      </c>
      <c r="AH35" s="17">
        <f t="shared" ca="1" si="9"/>
        <v>2.8294920091765898</v>
      </c>
      <c r="AI35" s="17">
        <f ca="1">ABS(SUM(AH35:AH$56))</f>
        <v>10.987711210072339</v>
      </c>
      <c r="AJ35" s="11">
        <v>-1348662.0413051408</v>
      </c>
      <c r="AK35" s="17">
        <f t="shared" si="10"/>
        <v>-1.3486620413051409</v>
      </c>
      <c r="AL35" s="17">
        <f t="shared" si="30"/>
        <v>1.3486620413051409</v>
      </c>
      <c r="AM35" s="18"/>
      <c r="AN35" s="47">
        <f t="shared" si="11"/>
        <v>-0.42324049938263136</v>
      </c>
      <c r="AO35" s="17">
        <f t="shared" ca="1" si="12"/>
        <v>-19.586781879197758</v>
      </c>
      <c r="AP35" s="1">
        <f t="shared" ca="1" si="31"/>
        <v>19.586781879197758</v>
      </c>
      <c r="AQ35" s="17">
        <f t="shared" ca="1" si="13"/>
        <v>0.19305043322993737</v>
      </c>
      <c r="AR35" s="17">
        <f t="shared" ca="1" si="14"/>
        <v>-1.8346240236861264</v>
      </c>
      <c r="AS35" s="17">
        <f ca="1">ABS(SUM(AR35:AR$56))</f>
        <v>18.620076133101502</v>
      </c>
      <c r="AT35" s="11">
        <v>311856.83269537613</v>
      </c>
      <c r="AU35" s="17">
        <f t="shared" si="15"/>
        <v>0.31185683269537612</v>
      </c>
      <c r="AV35" s="17">
        <f t="shared" si="32"/>
        <v>0.31185683269537612</v>
      </c>
      <c r="AW35" s="18"/>
      <c r="AX35" s="19">
        <f t="shared" ca="1" si="16"/>
        <v>699.76768933326559</v>
      </c>
      <c r="AY35" s="19">
        <f t="shared" ca="1" si="17"/>
        <v>1.1275689777956319</v>
      </c>
      <c r="AZ35" s="19">
        <f t="shared" ca="1" si="18"/>
        <v>50.90303671719419</v>
      </c>
      <c r="BA35" s="19">
        <f t="shared" si="19"/>
        <v>2.2622605128654327</v>
      </c>
      <c r="BB35" s="18"/>
      <c r="BC35" s="19">
        <f t="shared" ca="1" si="33"/>
        <v>9.2550975849443979</v>
      </c>
      <c r="BD35" s="19">
        <f t="shared" si="34"/>
        <v>0.41132009324826052</v>
      </c>
      <c r="BE35" s="18"/>
      <c r="BF35" s="19">
        <f t="shared" ca="1" si="35"/>
        <v>572.53720036358095</v>
      </c>
      <c r="BG35" s="19">
        <f t="shared" ca="1" si="36"/>
        <v>0.92255643637824425</v>
      </c>
      <c r="BH35" s="18"/>
      <c r="BI35" s="19">
        <f t="shared" ca="1" si="37"/>
        <v>23.137743962360997</v>
      </c>
      <c r="BJ35" s="19">
        <f t="shared" si="38"/>
        <v>1.0283002331206512</v>
      </c>
    </row>
    <row r="36" spans="2:62" ht="16.5" x14ac:dyDescent="0.3">
      <c r="B36" s="5">
        <v>0.46</v>
      </c>
      <c r="C36" s="9">
        <v>0.99844714285714276</v>
      </c>
      <c r="D36" s="9">
        <f t="shared" si="20"/>
        <v>0.92855584285714277</v>
      </c>
      <c r="E36" s="9">
        <f t="shared" si="21"/>
        <v>0.89860242857142847</v>
      </c>
      <c r="F36" s="9">
        <f t="shared" si="22"/>
        <v>0.84868007142857127</v>
      </c>
      <c r="G36" s="9">
        <f t="shared" si="23"/>
        <v>0.80874218571428569</v>
      </c>
      <c r="H36" s="9">
        <f t="shared" si="24"/>
        <v>0.77878877142857139</v>
      </c>
      <c r="I36" s="9">
        <f t="shared" si="25"/>
        <v>0.74883535714285709</v>
      </c>
      <c r="J36" s="9">
        <f t="shared" si="26"/>
        <v>0.6989129999999999</v>
      </c>
      <c r="K36" s="44"/>
      <c r="L36" s="11">
        <v>24</v>
      </c>
      <c r="M36" s="11">
        <v>76800</v>
      </c>
      <c r="N36" s="11">
        <v>1227.7854499999999</v>
      </c>
      <c r="P36" s="5">
        <v>-4.1040000000000001</v>
      </c>
      <c r="Q36" s="5">
        <v>-4.7663641175942102</v>
      </c>
      <c r="R36" s="5">
        <v>-3.952</v>
      </c>
      <c r="T36" s="47">
        <f t="shared" si="1"/>
        <v>0.5762426284751474</v>
      </c>
      <c r="U36" s="17">
        <f t="shared" ca="1" si="2"/>
        <v>724.34464518791719</v>
      </c>
      <c r="V36" s="17">
        <f t="shared" ca="1" si="27"/>
        <v>724.34464518791719</v>
      </c>
      <c r="W36" s="17">
        <f t="shared" ca="1" si="3"/>
        <v>1.0810455535516539</v>
      </c>
      <c r="X36" s="17">
        <f t="shared" ca="1" si="4"/>
        <v>1.5337969867283072</v>
      </c>
      <c r="Y36" s="17">
        <f ca="1">SUM(X36:X$56)</f>
        <v>44.622880117199976</v>
      </c>
      <c r="Z36" s="11">
        <v>1691980.6651101073</v>
      </c>
      <c r="AA36" s="17">
        <f t="shared" si="5"/>
        <v>1.6919806651101073</v>
      </c>
      <c r="AB36" s="21">
        <f t="shared" si="28"/>
        <v>1.6919806651101073</v>
      </c>
      <c r="AC36" s="18"/>
      <c r="AD36" s="47">
        <f t="shared" si="6"/>
        <v>-0.65905657571222931</v>
      </c>
      <c r="AE36" s="17">
        <f t="shared" ca="1" si="7"/>
        <v>107.565650235302</v>
      </c>
      <c r="AF36" s="1">
        <f t="shared" ca="1" si="29"/>
        <v>107.565650235302</v>
      </c>
      <c r="AG36" s="17">
        <f t="shared" ca="1" si="8"/>
        <v>0.27412869694259134</v>
      </c>
      <c r="AH36" s="17">
        <f t="shared" ca="1" si="9"/>
        <v>2.6161422178615834</v>
      </c>
      <c r="AI36" s="17">
        <f ca="1">ABS(SUM(AH36:AH$56))</f>
        <v>13.817203219248929</v>
      </c>
      <c r="AJ36" s="11">
        <v>-1313501.3654329095</v>
      </c>
      <c r="AK36" s="17">
        <f t="shared" si="10"/>
        <v>-1.3135013654329095</v>
      </c>
      <c r="AL36" s="17">
        <f t="shared" si="30"/>
        <v>1.3135013654329095</v>
      </c>
      <c r="AM36" s="18"/>
      <c r="AN36" s="47">
        <f t="shared" si="11"/>
        <v>-0.5421868569076691</v>
      </c>
      <c r="AO36" s="17">
        <f t="shared" ca="1" si="12"/>
        <v>-25.091397726609252</v>
      </c>
      <c r="AP36" s="1">
        <f t="shared" ca="1" si="31"/>
        <v>25.091397726609252</v>
      </c>
      <c r="AQ36" s="17">
        <f t="shared" ca="1" si="13"/>
        <v>0.17201924523160916</v>
      </c>
      <c r="AR36" s="17">
        <f t="shared" ca="1" si="14"/>
        <v>-2.3502217638922431</v>
      </c>
      <c r="AS36" s="17">
        <f ca="1">ABS(SUM(AR36:AR$56))</f>
        <v>16.785452109415377</v>
      </c>
      <c r="AT36" s="11">
        <v>371441.0763213007</v>
      </c>
      <c r="AU36" s="17">
        <f t="shared" si="15"/>
        <v>0.37144107632130069</v>
      </c>
      <c r="AV36" s="17">
        <f t="shared" si="32"/>
        <v>0.37144107632130069</v>
      </c>
      <c r="AW36" s="18"/>
      <c r="AX36" s="19">
        <f t="shared" ca="1" si="16"/>
        <v>732.71762116304251</v>
      </c>
      <c r="AY36" s="19">
        <f t="shared" ca="1" si="17"/>
        <v>1.1284487813238566</v>
      </c>
      <c r="AZ36" s="19">
        <f t="shared" ca="1" si="18"/>
        <v>49.637364326417469</v>
      </c>
      <c r="BA36" s="19">
        <f t="shared" si="19"/>
        <v>2.1338988489569681</v>
      </c>
      <c r="BB36" s="18"/>
      <c r="BC36" s="19">
        <f t="shared" ca="1" si="33"/>
        <v>9.0249753320759041</v>
      </c>
      <c r="BD36" s="19">
        <f t="shared" si="34"/>
        <v>0.38798160890126693</v>
      </c>
      <c r="BE36" s="18"/>
      <c r="BF36" s="19">
        <f t="shared" ca="1" si="35"/>
        <v>599.49623549703472</v>
      </c>
      <c r="BG36" s="19">
        <f t="shared" ca="1" si="36"/>
        <v>0.92327627562860992</v>
      </c>
      <c r="BH36" s="18"/>
      <c r="BI36" s="19">
        <f t="shared" ca="1" si="37"/>
        <v>22.56243833018976</v>
      </c>
      <c r="BJ36" s="19">
        <f t="shared" si="38"/>
        <v>0.96995402225316729</v>
      </c>
    </row>
    <row r="37" spans="2:62" ht="16.5" x14ac:dyDescent="0.3">
      <c r="B37" s="5">
        <v>0.48</v>
      </c>
      <c r="C37" s="9">
        <v>1.0004385714285715</v>
      </c>
      <c r="D37" s="9">
        <f t="shared" si="20"/>
        <v>0.93040787142857151</v>
      </c>
      <c r="E37" s="9">
        <f t="shared" si="21"/>
        <v>0.90039471428571438</v>
      </c>
      <c r="F37" s="9">
        <f t="shared" si="22"/>
        <v>0.85037278571428576</v>
      </c>
      <c r="G37" s="9">
        <f t="shared" si="23"/>
        <v>0.810355242857143</v>
      </c>
      <c r="H37" s="9">
        <f t="shared" si="24"/>
        <v>0.78034208571428576</v>
      </c>
      <c r="I37" s="9">
        <f t="shared" si="25"/>
        <v>0.75032892857142863</v>
      </c>
      <c r="J37" s="9">
        <f t="shared" si="26"/>
        <v>0.70030700000000001</v>
      </c>
      <c r="K37" s="44"/>
      <c r="L37" s="11">
        <v>25</v>
      </c>
      <c r="M37" s="11">
        <v>80000</v>
      </c>
      <c r="N37" s="11">
        <v>1227.7854499999999</v>
      </c>
      <c r="P37" s="5">
        <v>-4.2960000000000003</v>
      </c>
      <c r="Q37" s="5">
        <v>-4.3209542097088098</v>
      </c>
      <c r="R37" s="5">
        <v>-4.6859999999999999</v>
      </c>
      <c r="T37" s="47">
        <f t="shared" si="1"/>
        <v>0.60320134793597313</v>
      </c>
      <c r="U37" s="17">
        <f t="shared" ca="1" si="2"/>
        <v>758.2321139686386</v>
      </c>
      <c r="V37" s="17">
        <f t="shared" ca="1" si="27"/>
        <v>758.2321139686386</v>
      </c>
      <c r="W37" s="17">
        <f t="shared" ca="1" si="3"/>
        <v>1.0589833993975439</v>
      </c>
      <c r="X37" s="17">
        <f t="shared" ca="1" si="4"/>
        <v>1.6055535709027318</v>
      </c>
      <c r="Y37" s="17">
        <f ca="1">SUM(X37:X$56)</f>
        <v>43.089083130471671</v>
      </c>
      <c r="Z37" s="11">
        <v>1549187.4487350676</v>
      </c>
      <c r="AA37" s="17">
        <f t="shared" si="5"/>
        <v>1.5491874487350676</v>
      </c>
      <c r="AB37" s="21">
        <f t="shared" si="28"/>
        <v>1.5491874487350676</v>
      </c>
      <c r="AC37" s="18"/>
      <c r="AD37" s="47">
        <f t="shared" si="6"/>
        <v>-0.59746868157806932</v>
      </c>
      <c r="AE37" s="17">
        <f t="shared" ca="1" si="7"/>
        <v>97.513794107465571</v>
      </c>
      <c r="AF37" s="1">
        <f t="shared" ca="1" si="29"/>
        <v>97.513794107465571</v>
      </c>
      <c r="AG37" s="17">
        <f t="shared" ca="1" si="8"/>
        <v>0.31412050399488844</v>
      </c>
      <c r="AH37" s="17">
        <f t="shared" ca="1" si="9"/>
        <v>2.3716674703341134</v>
      </c>
      <c r="AI37" s="17">
        <f ca="1">ABS(SUM(AH37:AH$56))</f>
        <v>16.433345437110514</v>
      </c>
      <c r="AJ37" s="11">
        <v>-1269286.3151313129</v>
      </c>
      <c r="AK37" s="17">
        <f t="shared" si="10"/>
        <v>-1.269286315131313</v>
      </c>
      <c r="AL37" s="17">
        <f t="shared" si="30"/>
        <v>1.269286315131313</v>
      </c>
      <c r="AM37" s="18"/>
      <c r="AN37" s="47">
        <f t="shared" si="11"/>
        <v>-0.64288654136369872</v>
      </c>
      <c r="AO37" s="17">
        <f t="shared" ca="1" si="12"/>
        <v>-29.75159153514447</v>
      </c>
      <c r="AP37" s="1">
        <f t="shared" ca="1" si="31"/>
        <v>29.75159153514447</v>
      </c>
      <c r="AQ37" s="17">
        <f t="shared" ca="1" si="13"/>
        <v>0.14563105651672559</v>
      </c>
      <c r="AR37" s="17">
        <f t="shared" ca="1" si="14"/>
        <v>-2.7867255024289102</v>
      </c>
      <c r="AS37" s="17">
        <f ca="1">ABS(SUM(AR37:AR$56))</f>
        <v>14.435230345523134</v>
      </c>
      <c r="AT37" s="11">
        <v>425154.52307142998</v>
      </c>
      <c r="AU37" s="17">
        <f t="shared" si="15"/>
        <v>0.42515452307142998</v>
      </c>
      <c r="AV37" s="17">
        <f t="shared" si="32"/>
        <v>0.42515452307142998</v>
      </c>
      <c r="AW37" s="18"/>
      <c r="AX37" s="19">
        <f t="shared" ca="1" si="16"/>
        <v>765.05557699650672</v>
      </c>
      <c r="AY37" s="19">
        <f t="shared" ca="1" si="17"/>
        <v>1.1141480762680329</v>
      </c>
      <c r="AZ37" s="19">
        <f t="shared" ca="1" si="18"/>
        <v>48.322870386685551</v>
      </c>
      <c r="BA37" s="19">
        <f t="shared" si="19"/>
        <v>2.0076645871778549</v>
      </c>
      <c r="BB37" s="18"/>
      <c r="BC37" s="19">
        <f t="shared" ca="1" si="33"/>
        <v>8.7859764339428281</v>
      </c>
      <c r="BD37" s="19">
        <f t="shared" si="34"/>
        <v>0.36502992494142816</v>
      </c>
      <c r="BE37" s="18"/>
      <c r="BF37" s="19">
        <f t="shared" ca="1" si="35"/>
        <v>625.95456299714181</v>
      </c>
      <c r="BG37" s="19">
        <f t="shared" ca="1" si="36"/>
        <v>0.91157569876475431</v>
      </c>
      <c r="BH37" s="18"/>
      <c r="BI37" s="19">
        <f t="shared" ca="1" si="37"/>
        <v>21.96494108485707</v>
      </c>
      <c r="BJ37" s="19">
        <f t="shared" si="38"/>
        <v>0.91257481235357041</v>
      </c>
    </row>
    <row r="38" spans="2:62" ht="16.5" x14ac:dyDescent="0.3">
      <c r="B38" s="5">
        <v>0.5</v>
      </c>
      <c r="C38" s="9">
        <v>1.0058414285714288</v>
      </c>
      <c r="D38" s="9">
        <f t="shared" si="20"/>
        <v>0.93543252857142878</v>
      </c>
      <c r="E38" s="9">
        <f t="shared" si="21"/>
        <v>0.90525728571428588</v>
      </c>
      <c r="F38" s="9">
        <f t="shared" si="22"/>
        <v>0.85496521428571448</v>
      </c>
      <c r="G38" s="9">
        <f t="shared" si="23"/>
        <v>0.81473155714285739</v>
      </c>
      <c r="H38" s="9">
        <f t="shared" si="24"/>
        <v>0.78455631428571448</v>
      </c>
      <c r="I38" s="9">
        <f t="shared" si="25"/>
        <v>0.75438107142857158</v>
      </c>
      <c r="J38" s="9">
        <f t="shared" si="26"/>
        <v>0.70408900000000008</v>
      </c>
      <c r="K38" s="44"/>
      <c r="L38" s="11">
        <v>26</v>
      </c>
      <c r="M38" s="11">
        <v>83200</v>
      </c>
      <c r="N38" s="11">
        <v>1227.7854499999999</v>
      </c>
      <c r="P38" s="5">
        <v>-4.4859999999999998</v>
      </c>
      <c r="Q38" s="5">
        <v>-3.8234028289385198</v>
      </c>
      <c r="R38" s="5">
        <v>-5.2619999999999996</v>
      </c>
      <c r="T38" s="47">
        <f t="shared" si="1"/>
        <v>0.62987924740241508</v>
      </c>
      <c r="U38" s="17">
        <f t="shared" ca="1" si="2"/>
        <v>791.76658828289396</v>
      </c>
      <c r="V38" s="17">
        <f t="shared" ca="1" si="27"/>
        <v>791.76658828289396</v>
      </c>
      <c r="W38" s="17">
        <f t="shared" ca="1" si="3"/>
        <v>1.0479523223204801</v>
      </c>
      <c r="X38" s="17">
        <f t="shared" ca="1" si="4"/>
        <v>1.6765626906586715</v>
      </c>
      <c r="Y38" s="17">
        <f ca="1">SUM(X38:X$56)</f>
        <v>41.483529559568936</v>
      </c>
      <c r="Z38" s="11">
        <v>1411302.3827175577</v>
      </c>
      <c r="AA38" s="17">
        <f t="shared" si="5"/>
        <v>1.4113023827175577</v>
      </c>
      <c r="AB38" s="21">
        <f t="shared" si="28"/>
        <v>1.4113023827175577</v>
      </c>
      <c r="AC38" s="18"/>
      <c r="AD38" s="47">
        <f t="shared" si="6"/>
        <v>-0.52867106117787388</v>
      </c>
      <c r="AE38" s="17">
        <f t="shared" ca="1" si="7"/>
        <v>86.285227326243216</v>
      </c>
      <c r="AF38" s="1">
        <f t="shared" ca="1" si="29"/>
        <v>86.285227326243216</v>
      </c>
      <c r="AG38" s="17">
        <f t="shared" ca="1" si="8"/>
        <v>0.3508927119131986</v>
      </c>
      <c r="AH38" s="17">
        <f t="shared" ca="1" si="9"/>
        <v>2.0985735268849326</v>
      </c>
      <c r="AI38" s="17">
        <f ca="1">ABS(SUM(AH38:AH$56))</f>
        <v>18.805012907444624</v>
      </c>
      <c r="AJ38" s="11">
        <v>-1216699.6097325592</v>
      </c>
      <c r="AK38" s="17">
        <f t="shared" si="10"/>
        <v>-1.2166996097325591</v>
      </c>
      <c r="AL38" s="17">
        <f t="shared" si="30"/>
        <v>1.2166996097325591</v>
      </c>
      <c r="AM38" s="18"/>
      <c r="AN38" s="47">
        <f t="shared" si="11"/>
        <v>-0.72190972698586908</v>
      </c>
      <c r="AO38" s="17">
        <f t="shared" ca="1" si="12"/>
        <v>-33.408637357646221</v>
      </c>
      <c r="AP38" s="1">
        <f t="shared" ca="1" si="31"/>
        <v>33.408637357646221</v>
      </c>
      <c r="AQ38" s="17">
        <f t="shared" ca="1" si="13"/>
        <v>0.11428268195317969</v>
      </c>
      <c r="AR38" s="17">
        <f t="shared" ca="1" si="14"/>
        <v>-3.1292679457492363</v>
      </c>
      <c r="AS38" s="17">
        <f ca="1">ABS(SUM(AR38:AR$56))</f>
        <v>11.648504843094219</v>
      </c>
      <c r="AT38" s="11">
        <v>471347.26017710398</v>
      </c>
      <c r="AU38" s="17">
        <f t="shared" si="15"/>
        <v>0.47134726017710399</v>
      </c>
      <c r="AV38" s="17">
        <f t="shared" si="32"/>
        <v>0.47134726017710399</v>
      </c>
      <c r="AW38" s="18"/>
      <c r="AX38" s="19">
        <f t="shared" ca="1" si="16"/>
        <v>797.15469504103771</v>
      </c>
      <c r="AY38" s="19">
        <f t="shared" ca="1" si="17"/>
        <v>1.1110311861172475</v>
      </c>
      <c r="AZ38" s="19">
        <f t="shared" ca="1" si="18"/>
        <v>47.012757845593129</v>
      </c>
      <c r="BA38" s="19">
        <f t="shared" si="19"/>
        <v>1.8831528884909328</v>
      </c>
      <c r="BB38" s="18"/>
      <c r="BC38" s="19">
        <f t="shared" ca="1" si="33"/>
        <v>8.5477741537442053</v>
      </c>
      <c r="BD38" s="19">
        <f t="shared" si="34"/>
        <v>0.34239143427107871</v>
      </c>
      <c r="BE38" s="18"/>
      <c r="BF38" s="19">
        <f t="shared" ca="1" si="35"/>
        <v>652.21747776084896</v>
      </c>
      <c r="BG38" s="19">
        <f t="shared" ca="1" si="36"/>
        <v>0.90902551591411163</v>
      </c>
      <c r="BH38" s="18"/>
      <c r="BI38" s="19">
        <f t="shared" ca="1" si="37"/>
        <v>21.369435384360511</v>
      </c>
      <c r="BJ38" s="19">
        <f t="shared" si="38"/>
        <v>0.8559785856776968</v>
      </c>
    </row>
    <row r="39" spans="2:62" ht="16.5" x14ac:dyDescent="0.3">
      <c r="B39" s="5">
        <v>0.52</v>
      </c>
      <c r="C39" s="9">
        <v>1.0049100000000002</v>
      </c>
      <c r="D39" s="9">
        <f t="shared" si="20"/>
        <v>0.93456630000000018</v>
      </c>
      <c r="E39" s="9">
        <f t="shared" si="21"/>
        <v>0.90441900000000019</v>
      </c>
      <c r="F39" s="9">
        <f t="shared" si="22"/>
        <v>0.85417350000000014</v>
      </c>
      <c r="G39" s="9">
        <f t="shared" si="23"/>
        <v>0.81397710000000023</v>
      </c>
      <c r="H39" s="9">
        <f t="shared" si="24"/>
        <v>0.78382980000000013</v>
      </c>
      <c r="I39" s="9">
        <f t="shared" si="25"/>
        <v>0.75368250000000014</v>
      </c>
      <c r="J39" s="9">
        <f t="shared" si="26"/>
        <v>0.70343700000000009</v>
      </c>
      <c r="K39" s="44"/>
      <c r="L39" s="11">
        <v>27</v>
      </c>
      <c r="M39" s="11">
        <v>86400</v>
      </c>
      <c r="N39" s="11">
        <v>1227.7854499999999</v>
      </c>
      <c r="P39" s="5">
        <v>-4.6719999999999997</v>
      </c>
      <c r="Q39" s="5">
        <v>-3.27884639739441</v>
      </c>
      <c r="R39" s="5">
        <v>-5.6609999999999996</v>
      </c>
      <c r="T39" s="47">
        <f t="shared" si="1"/>
        <v>0.65599550688008978</v>
      </c>
      <c r="U39" s="17">
        <f t="shared" ca="1" si="2"/>
        <v>824.59507366421747</v>
      </c>
      <c r="V39" s="17">
        <f t="shared" ca="1" si="27"/>
        <v>824.59507366421747</v>
      </c>
      <c r="W39" s="17">
        <f t="shared" ca="1" si="3"/>
        <v>1.0258901681663595</v>
      </c>
      <c r="X39" s="17">
        <f t="shared" ca="1" si="4"/>
        <v>1.7460768815776444</v>
      </c>
      <c r="Y39" s="17">
        <f ca="1">SUM(X39:X$56)</f>
        <v>39.806966868910266</v>
      </c>
      <c r="Z39" s="11">
        <v>1278555.0881269374</v>
      </c>
      <c r="AA39" s="17">
        <f t="shared" si="5"/>
        <v>1.2785550881269374</v>
      </c>
      <c r="AB39" s="21">
        <f t="shared" si="28"/>
        <v>1.2785550881269374</v>
      </c>
      <c r="AC39" s="18"/>
      <c r="AD39" s="47">
        <f t="shared" si="6"/>
        <v>-0.45337393989191532</v>
      </c>
      <c r="AE39" s="17">
        <f t="shared" ca="1" si="7"/>
        <v>73.995866882160399</v>
      </c>
      <c r="AF39" s="1">
        <f t="shared" ca="1" si="29"/>
        <v>73.995866882160399</v>
      </c>
      <c r="AG39" s="17">
        <f t="shared" ca="1" si="8"/>
        <v>0.38404251387758803</v>
      </c>
      <c r="AH39" s="17">
        <f t="shared" ca="1" si="9"/>
        <v>1.7996796456323871</v>
      </c>
      <c r="AI39" s="17">
        <f ca="1">ABS(SUM(AH39:AH$56))</f>
        <v>20.903586434329554</v>
      </c>
      <c r="AJ39" s="11">
        <v>-1156523.5684287364</v>
      </c>
      <c r="AK39" s="17">
        <f t="shared" si="10"/>
        <v>-1.1565235684287365</v>
      </c>
      <c r="AL39" s="17">
        <f t="shared" si="30"/>
        <v>1.1565235684287365</v>
      </c>
      <c r="AM39" s="18"/>
      <c r="AN39" s="47">
        <f t="shared" si="11"/>
        <v>-0.7766497461928934</v>
      </c>
      <c r="AO39" s="17">
        <f t="shared" ca="1" si="12"/>
        <v>-35.941903474275044</v>
      </c>
      <c r="AP39" s="1">
        <f t="shared" ca="1" si="31"/>
        <v>35.941903474275044</v>
      </c>
      <c r="AQ39" s="17">
        <f t="shared" ca="1" si="13"/>
        <v>7.9164566144650728E-2</v>
      </c>
      <c r="AR39" s="17">
        <f t="shared" ca="1" si="14"/>
        <v>-3.3665499507575887</v>
      </c>
      <c r="AS39" s="17">
        <f ca="1">ABS(SUM(AR39:AR$56))</f>
        <v>8.5192368973449817</v>
      </c>
      <c r="AT39" s="11">
        <v>508622.47567500552</v>
      </c>
      <c r="AU39" s="17">
        <f t="shared" si="15"/>
        <v>0.50862247567500551</v>
      </c>
      <c r="AV39" s="17">
        <f t="shared" si="32"/>
        <v>0.50862247567500551</v>
      </c>
      <c r="AW39" s="18"/>
      <c r="AX39" s="19">
        <f t="shared" ca="1" si="16"/>
        <v>828.68826723460529</v>
      </c>
      <c r="AY39" s="19">
        <f t="shared" ca="1" si="17"/>
        <v>1.0982742454135439</v>
      </c>
      <c r="AZ39" s="19">
        <f t="shared" ca="1" si="18"/>
        <v>45.761686315443946</v>
      </c>
      <c r="BA39" s="19">
        <f t="shared" si="19"/>
        <v>1.7598840939206981</v>
      </c>
      <c r="BB39" s="18"/>
      <c r="BC39" s="19">
        <f t="shared" ca="1" si="33"/>
        <v>8.3203066028079906</v>
      </c>
      <c r="BD39" s="19">
        <f t="shared" si="34"/>
        <v>0.31997892616739965</v>
      </c>
      <c r="BE39" s="18"/>
      <c r="BF39" s="19">
        <f t="shared" ca="1" si="35"/>
        <v>678.01767319194983</v>
      </c>
      <c r="BG39" s="19">
        <f t="shared" ca="1" si="36"/>
        <v>0.89858801897471774</v>
      </c>
      <c r="BH39" s="18"/>
      <c r="BI39" s="19">
        <f t="shared" ca="1" si="37"/>
        <v>20.800766507019976</v>
      </c>
      <c r="BJ39" s="19">
        <f t="shared" si="38"/>
        <v>0.79994731541849906</v>
      </c>
    </row>
    <row r="40" spans="2:62" ht="16.5" x14ac:dyDescent="0.3">
      <c r="B40" s="5">
        <v>0.54</v>
      </c>
      <c r="C40" s="9">
        <v>1.0064757142857144</v>
      </c>
      <c r="D40" s="9">
        <f t="shared" si="20"/>
        <v>0.93602241428571442</v>
      </c>
      <c r="E40" s="9">
        <f t="shared" si="21"/>
        <v>0.90582814285714297</v>
      </c>
      <c r="F40" s="9">
        <f t="shared" si="22"/>
        <v>0.85550435714285722</v>
      </c>
      <c r="G40" s="9">
        <f t="shared" si="23"/>
        <v>0.81524532857142873</v>
      </c>
      <c r="H40" s="9">
        <f t="shared" si="24"/>
        <v>0.78505105714285728</v>
      </c>
      <c r="I40" s="9">
        <f t="shared" si="25"/>
        <v>0.75485678571428583</v>
      </c>
      <c r="J40" s="9">
        <f t="shared" si="26"/>
        <v>0.70453299999999996</v>
      </c>
      <c r="K40" s="44"/>
      <c r="L40" s="11">
        <v>28</v>
      </c>
      <c r="M40" s="11">
        <v>89600</v>
      </c>
      <c r="N40" s="11">
        <v>1227.7854499999999</v>
      </c>
      <c r="P40" s="5">
        <v>-4.8540000000000001</v>
      </c>
      <c r="Q40" s="5">
        <v>-2.69292593224597</v>
      </c>
      <c r="R40" s="5">
        <v>-5.87</v>
      </c>
      <c r="T40" s="47">
        <f t="shared" si="1"/>
        <v>0.68155012636899748</v>
      </c>
      <c r="U40" s="17">
        <f t="shared" ca="1" si="2"/>
        <v>856.71757011260968</v>
      </c>
      <c r="V40" s="17">
        <f t="shared" ca="1" si="27"/>
        <v>856.71757011260968</v>
      </c>
      <c r="W40" s="17">
        <f t="shared" ca="1" si="3"/>
        <v>1.0038280140122566</v>
      </c>
      <c r="X40" s="17">
        <f t="shared" ca="1" si="4"/>
        <v>1.8140961436596503</v>
      </c>
      <c r="Y40" s="17">
        <f ca="1">SUM(X40:X$56)</f>
        <v>38.060889987332622</v>
      </c>
      <c r="Z40" s="11">
        <v>1151172.7941464244</v>
      </c>
      <c r="AA40" s="17">
        <f t="shared" si="5"/>
        <v>1.1511727941464245</v>
      </c>
      <c r="AB40" s="21">
        <f t="shared" si="28"/>
        <v>1.1511727941464245</v>
      </c>
      <c r="AC40" s="18"/>
      <c r="AD40" s="47">
        <f t="shared" si="6"/>
        <v>-0.37235731466703498</v>
      </c>
      <c r="AE40" s="17">
        <f t="shared" ca="1" si="7"/>
        <v>60.773017291795085</v>
      </c>
      <c r="AF40" s="1">
        <f t="shared" ca="1" si="29"/>
        <v>60.773017291795085</v>
      </c>
      <c r="AG40" s="17">
        <f t="shared" ca="1" si="8"/>
        <v>0.41321404969891601</v>
      </c>
      <c r="AH40" s="17">
        <f t="shared" ca="1" si="9"/>
        <v>1.4780820447429219</v>
      </c>
      <c r="AI40" s="17">
        <f ca="1">ABS(SUM(AH40:AH$56))</f>
        <v>22.703266079961942</v>
      </c>
      <c r="AJ40" s="11">
        <v>-1089632.0918388818</v>
      </c>
      <c r="AK40" s="17">
        <f t="shared" si="10"/>
        <v>-1.0896320918388818</v>
      </c>
      <c r="AL40" s="17">
        <f t="shared" si="30"/>
        <v>1.0896320918388818</v>
      </c>
      <c r="AM40" s="18"/>
      <c r="AN40" s="47">
        <f t="shared" si="11"/>
        <v>-0.80532308958704901</v>
      </c>
      <c r="AO40" s="17">
        <f t="shared" ca="1" si="12"/>
        <v>-37.268852392509189</v>
      </c>
      <c r="AP40" s="1">
        <f t="shared" ca="1" si="31"/>
        <v>37.268852392509189</v>
      </c>
      <c r="AQ40" s="17">
        <f t="shared" ca="1" si="13"/>
        <v>4.1467153694817016E-2</v>
      </c>
      <c r="AR40" s="17">
        <f t="shared" ca="1" si="14"/>
        <v>-3.490840524809582</v>
      </c>
      <c r="AS40" s="17">
        <f ca="1">ABS(SUM(AR40:AR$56))</f>
        <v>5.1526869465873943</v>
      </c>
      <c r="AT40" s="11">
        <v>535884.03374650958</v>
      </c>
      <c r="AU40" s="17">
        <f t="shared" si="15"/>
        <v>0.53588403374650961</v>
      </c>
      <c r="AV40" s="17">
        <f t="shared" si="32"/>
        <v>0.53588403374650961</v>
      </c>
      <c r="AW40" s="18"/>
      <c r="AX40" s="19">
        <f t="shared" ca="1" si="16"/>
        <v>859.67861548898475</v>
      </c>
      <c r="AY40" s="19">
        <f t="shared" ca="1" si="17"/>
        <v>1.0863406728185772</v>
      </c>
      <c r="AZ40" s="19">
        <f t="shared" ca="1" si="18"/>
        <v>44.616362694586826</v>
      </c>
      <c r="BA40" s="19">
        <f t="shared" si="19"/>
        <v>1.6373572565619197</v>
      </c>
      <c r="BB40" s="18"/>
      <c r="BC40" s="19">
        <f t="shared" ca="1" si="33"/>
        <v>8.1120659444703325</v>
      </c>
      <c r="BD40" s="19">
        <f t="shared" si="34"/>
        <v>0.29770131937489447</v>
      </c>
      <c r="BE40" s="18"/>
      <c r="BF40" s="19">
        <f t="shared" ca="1" si="35"/>
        <v>703.37341267280578</v>
      </c>
      <c r="BG40" s="19">
        <f t="shared" ca="1" si="36"/>
        <v>0.88882418685156317</v>
      </c>
      <c r="BH40" s="18"/>
      <c r="BI40" s="19">
        <f t="shared" ca="1" si="37"/>
        <v>20.28016486117583</v>
      </c>
      <c r="BJ40" s="19">
        <f t="shared" si="38"/>
        <v>0.7442532984372362</v>
      </c>
    </row>
    <row r="41" spans="2:62" ht="16.5" x14ac:dyDescent="0.3">
      <c r="B41" s="5">
        <v>0.56000000000000005</v>
      </c>
      <c r="C41" s="9">
        <v>0.99878857142857147</v>
      </c>
      <c r="D41" s="9">
        <f t="shared" si="20"/>
        <v>0.92887337142857151</v>
      </c>
      <c r="E41" s="9">
        <f t="shared" si="21"/>
        <v>0.89890971428571431</v>
      </c>
      <c r="F41" s="9">
        <f t="shared" si="22"/>
        <v>0.84897028571428568</v>
      </c>
      <c r="G41" s="9">
        <f t="shared" si="23"/>
        <v>0.80901874285714293</v>
      </c>
      <c r="H41" s="9">
        <f t="shared" si="24"/>
        <v>0.77905508571428572</v>
      </c>
      <c r="I41" s="9">
        <f t="shared" si="25"/>
        <v>0.74909142857142863</v>
      </c>
      <c r="J41" s="9">
        <f t="shared" si="26"/>
        <v>0.699152</v>
      </c>
      <c r="K41" s="44"/>
      <c r="L41" s="11">
        <v>29</v>
      </c>
      <c r="M41" s="11">
        <v>92800</v>
      </c>
      <c r="N41" s="11">
        <v>1227.7854499999999</v>
      </c>
      <c r="P41" s="5">
        <v>-5.032</v>
      </c>
      <c r="Q41" s="5">
        <v>-2.0717133365550802</v>
      </c>
      <c r="R41" s="5">
        <v>-5.8819999999999997</v>
      </c>
      <c r="T41" s="47">
        <f t="shared" si="1"/>
        <v>0.70654310586913793</v>
      </c>
      <c r="U41" s="17">
        <f t="shared" ca="1" si="2"/>
        <v>888.13407762807014</v>
      </c>
      <c r="V41" s="17">
        <f t="shared" ca="1" si="27"/>
        <v>888.13407762807014</v>
      </c>
      <c r="W41" s="17">
        <f t="shared" ca="1" si="3"/>
        <v>0.98176585985813958</v>
      </c>
      <c r="X41" s="17">
        <f t="shared" ca="1" si="4"/>
        <v>1.8806204769046893</v>
      </c>
      <c r="Y41" s="17">
        <f ca="1">SUM(X41:X$56)</f>
        <v>36.246793843672982</v>
      </c>
      <c r="Z41" s="11">
        <v>1029377.9461869602</v>
      </c>
      <c r="AA41" s="17">
        <f t="shared" si="5"/>
        <v>1.0293779461869601</v>
      </c>
      <c r="AB41" s="21">
        <f t="shared" si="28"/>
        <v>1.0293779461869601</v>
      </c>
      <c r="AC41" s="18"/>
      <c r="AD41" s="47">
        <f t="shared" si="6"/>
        <v>-0.2864607620738201</v>
      </c>
      <c r="AE41" s="17">
        <f t="shared" ca="1" si="7"/>
        <v>46.753707154914942</v>
      </c>
      <c r="AF41" s="1">
        <f t="shared" ca="1" si="29"/>
        <v>46.753707154914942</v>
      </c>
      <c r="AG41" s="17">
        <f t="shared" ca="1" si="8"/>
        <v>0.43810344177750449</v>
      </c>
      <c r="AH41" s="17">
        <f t="shared" ca="1" si="9"/>
        <v>1.1371134452489717</v>
      </c>
      <c r="AI41" s="17">
        <f ca="1">ABS(SUM(AH41:AH$56))</f>
        <v>24.181348124704861</v>
      </c>
      <c r="AJ41" s="11">
        <v>-1016981.6403830036</v>
      </c>
      <c r="AK41" s="17">
        <f t="shared" si="10"/>
        <v>-1.0169816403830036</v>
      </c>
      <c r="AL41" s="17">
        <f t="shared" si="30"/>
        <v>1.0169816403830036</v>
      </c>
      <c r="AM41" s="18"/>
      <c r="AN41" s="47">
        <f t="shared" si="11"/>
        <v>-0.80696940595417754</v>
      </c>
      <c r="AO41" s="17">
        <f t="shared" ca="1" si="12"/>
        <v>-37.345040847144638</v>
      </c>
      <c r="AP41" s="1">
        <f t="shared" ca="1" si="31"/>
        <v>37.345040847144638</v>
      </c>
      <c r="AQ41" s="17">
        <f t="shared" ca="1" si="13"/>
        <v>2.3808892073577947E-3</v>
      </c>
      <c r="AR41" s="17">
        <f t="shared" ca="1" si="14"/>
        <v>-3.4979768257120893</v>
      </c>
      <c r="AS41" s="17">
        <f ca="1">ABS(SUM(AR41:AR$56))</f>
        <v>1.6618464217778146</v>
      </c>
      <c r="AT41" s="11">
        <v>552372.6319755892</v>
      </c>
      <c r="AU41" s="17">
        <f t="shared" si="15"/>
        <v>0.55237263197558917</v>
      </c>
      <c r="AV41" s="17">
        <f t="shared" si="32"/>
        <v>0.55237263197558917</v>
      </c>
      <c r="AW41" s="18"/>
      <c r="AX41" s="19">
        <f t="shared" ca="1" si="16"/>
        <v>890.14757262650858</v>
      </c>
      <c r="AY41" s="19">
        <f t="shared" ca="1" si="17"/>
        <v>1.0750834841600465</v>
      </c>
      <c r="AZ41" s="19">
        <f t="shared" ca="1" si="18"/>
        <v>43.604235970871827</v>
      </c>
      <c r="BA41" s="19">
        <f t="shared" si="19"/>
        <v>1.515110877738068</v>
      </c>
      <c r="BB41" s="18"/>
      <c r="BC41" s="19">
        <f t="shared" ca="1" si="33"/>
        <v>7.9280429037948776</v>
      </c>
      <c r="BD41" s="19">
        <f t="shared" si="34"/>
        <v>0.27547470504328508</v>
      </c>
      <c r="BE41" s="18"/>
      <c r="BF41" s="19">
        <f t="shared" ca="1" si="35"/>
        <v>728.3025594216889</v>
      </c>
      <c r="BG41" s="19">
        <f t="shared" ca="1" si="36"/>
        <v>0.87961375976731082</v>
      </c>
      <c r="BH41" s="18"/>
      <c r="BI41" s="19">
        <f t="shared" ca="1" si="37"/>
        <v>19.820107259487195</v>
      </c>
      <c r="BJ41" s="19">
        <f t="shared" si="38"/>
        <v>0.68868676260821271</v>
      </c>
    </row>
    <row r="42" spans="2:62" ht="16.5" x14ac:dyDescent="0.3">
      <c r="B42" s="5">
        <v>0.57999999999999996</v>
      </c>
      <c r="C42" s="9">
        <v>1.0053685714285716</v>
      </c>
      <c r="D42" s="9">
        <f t="shared" si="20"/>
        <v>0.93499277142857162</v>
      </c>
      <c r="E42" s="9">
        <f t="shared" si="21"/>
        <v>0.90483171428571452</v>
      </c>
      <c r="F42" s="9">
        <f t="shared" si="22"/>
        <v>0.85456328571428586</v>
      </c>
      <c r="G42" s="9">
        <f t="shared" si="23"/>
        <v>0.81434854285714309</v>
      </c>
      <c r="H42" s="9">
        <f t="shared" si="24"/>
        <v>0.78418748571428587</v>
      </c>
      <c r="I42" s="9">
        <f t="shared" si="25"/>
        <v>0.75402642857142865</v>
      </c>
      <c r="J42" s="9">
        <f t="shared" si="26"/>
        <v>0.70375800000000011</v>
      </c>
      <c r="K42" s="44"/>
      <c r="L42" s="11">
        <v>30</v>
      </c>
      <c r="M42" s="11">
        <v>96000</v>
      </c>
      <c r="N42" s="11">
        <v>1227.7854499999999</v>
      </c>
      <c r="P42" s="5">
        <v>-5.2060000000000004</v>
      </c>
      <c r="Q42" s="5">
        <v>-1.42163060375771</v>
      </c>
      <c r="R42" s="5">
        <v>-5.6950000000000003</v>
      </c>
      <c r="T42" s="47">
        <f t="shared" si="1"/>
        <v>0.73097444538051115</v>
      </c>
      <c r="U42" s="17">
        <f t="shared" ca="1" si="2"/>
        <v>918.84459621059875</v>
      </c>
      <c r="V42" s="17">
        <f t="shared" ca="1" si="27"/>
        <v>918.84459621059875</v>
      </c>
      <c r="W42" s="17">
        <f t="shared" ca="1" si="3"/>
        <v>0.95970370570401897</v>
      </c>
      <c r="X42" s="17">
        <f t="shared" ca="1" si="4"/>
        <v>1.9456498813127605</v>
      </c>
      <c r="Y42" s="17">
        <f ca="1">SUM(X42:X$56)</f>
        <v>34.366173366768294</v>
      </c>
      <c r="Z42" s="11">
        <v>913388.20588720648</v>
      </c>
      <c r="AA42" s="17">
        <f t="shared" si="5"/>
        <v>0.91338820588720648</v>
      </c>
      <c r="AB42" s="21">
        <f t="shared" si="28"/>
        <v>0.91338820588720648</v>
      </c>
      <c r="AC42" s="18"/>
      <c r="AD42" s="47">
        <f t="shared" si="6"/>
        <v>-0.196572266516889</v>
      </c>
      <c r="AE42" s="17">
        <f t="shared" ca="1" si="7"/>
        <v>32.082865789277484</v>
      </c>
      <c r="AF42" s="1">
        <f t="shared" ca="1" si="29"/>
        <v>32.082865789277484</v>
      </c>
      <c r="AG42" s="17">
        <f t="shared" ca="1" si="8"/>
        <v>0.45846379267617055</v>
      </c>
      <c r="AH42" s="17">
        <f t="shared" ca="1" si="9"/>
        <v>0.78029872433913683</v>
      </c>
      <c r="AI42" s="17">
        <f ca="1">ABS(SUM(AH42:AH$56))</f>
        <v>25.31846156995384</v>
      </c>
      <c r="AJ42" s="11">
        <v>-939601.32638394809</v>
      </c>
      <c r="AK42" s="17">
        <f t="shared" si="10"/>
        <v>-0.93960132638394811</v>
      </c>
      <c r="AL42" s="17">
        <f t="shared" si="30"/>
        <v>0.93960132638394811</v>
      </c>
      <c r="AM42" s="18"/>
      <c r="AN42" s="47">
        <f t="shared" si="11"/>
        <v>-0.78131430923309098</v>
      </c>
      <c r="AO42" s="17">
        <f t="shared" ca="1" si="12"/>
        <v>-36.157770762408823</v>
      </c>
      <c r="AP42" s="1">
        <f t="shared" ca="1" si="31"/>
        <v>36.157770762408823</v>
      </c>
      <c r="AQ42" s="17">
        <f t="shared" ca="1" si="13"/>
        <v>3.7102190147994207E-2</v>
      </c>
      <c r="AR42" s="17">
        <f t="shared" ca="1" si="14"/>
        <v>-3.386769469981358</v>
      </c>
      <c r="AS42" s="17">
        <f ca="1">ABS(SUM(AR42:AR$56))</f>
        <v>1.8361304039342756</v>
      </c>
      <c r="AT42" s="11">
        <v>557690.54052527819</v>
      </c>
      <c r="AU42" s="17">
        <f t="shared" si="15"/>
        <v>0.55769054052527822</v>
      </c>
      <c r="AV42" s="17">
        <f t="shared" si="32"/>
        <v>0.55769054052527822</v>
      </c>
      <c r="AW42" s="18"/>
      <c r="AX42" s="19">
        <f t="shared" ca="1" si="16"/>
        <v>920.11525726355501</v>
      </c>
      <c r="AY42" s="19">
        <f t="shared" ca="1" si="17"/>
        <v>1.0642353238127471</v>
      </c>
      <c r="AZ42" s="19">
        <f t="shared" ca="1" si="18"/>
        <v>42.725048191947728</v>
      </c>
      <c r="BA42" s="19">
        <f t="shared" si="19"/>
        <v>1.3927894101167821</v>
      </c>
      <c r="BB42" s="18"/>
      <c r="BC42" s="19">
        <f t="shared" ca="1" si="33"/>
        <v>7.7681905803541325</v>
      </c>
      <c r="BD42" s="19">
        <f t="shared" si="34"/>
        <v>0.2532344382030513</v>
      </c>
      <c r="BE42" s="18"/>
      <c r="BF42" s="19">
        <f t="shared" ca="1" si="35"/>
        <v>752.82157412472691</v>
      </c>
      <c r="BG42" s="19">
        <f t="shared" ca="1" si="36"/>
        <v>0.87073799221042947</v>
      </c>
      <c r="BH42" s="18"/>
      <c r="BI42" s="19">
        <f t="shared" ca="1" si="37"/>
        <v>19.420476450885332</v>
      </c>
      <c r="BJ42" s="19">
        <f t="shared" si="38"/>
        <v>0.63308609550762818</v>
      </c>
    </row>
    <row r="43" spans="2:62" ht="16.5" x14ac:dyDescent="0.3">
      <c r="B43" s="5">
        <v>0.6</v>
      </c>
      <c r="C43" s="9">
        <v>1.0042528571428571</v>
      </c>
      <c r="D43" s="9">
        <f t="shared" si="20"/>
        <v>0.93395515714285715</v>
      </c>
      <c r="E43" s="9">
        <f t="shared" si="21"/>
        <v>0.9038275714285714</v>
      </c>
      <c r="F43" s="9">
        <f t="shared" si="22"/>
        <v>0.85361492857142851</v>
      </c>
      <c r="G43" s="9">
        <f t="shared" si="23"/>
        <v>0.81344481428571425</v>
      </c>
      <c r="H43" s="9">
        <f t="shared" si="24"/>
        <v>0.78331722857142849</v>
      </c>
      <c r="I43" s="9">
        <f t="shared" si="25"/>
        <v>0.75318964285714274</v>
      </c>
      <c r="J43" s="9">
        <f t="shared" si="26"/>
        <v>0.70297699999999985</v>
      </c>
      <c r="K43" s="44"/>
      <c r="L43" s="11">
        <v>31</v>
      </c>
      <c r="M43" s="11">
        <v>99200</v>
      </c>
      <c r="N43" s="11">
        <v>1227.7854499999999</v>
      </c>
      <c r="P43" s="5">
        <v>-5.375</v>
      </c>
      <c r="Q43" s="5">
        <v>-0.74936183994029104</v>
      </c>
      <c r="R43" s="5">
        <v>-5.3159999999999998</v>
      </c>
      <c r="T43" s="47">
        <f t="shared" si="1"/>
        <v>0.75470373490592535</v>
      </c>
      <c r="U43" s="17">
        <f t="shared" ca="1" si="2"/>
        <v>948.67262862696282</v>
      </c>
      <c r="V43" s="17">
        <f t="shared" ca="1" si="27"/>
        <v>948.67262862696282</v>
      </c>
      <c r="W43" s="17">
        <f t="shared" ca="1" si="3"/>
        <v>0.9321260130113771</v>
      </c>
      <c r="X43" s="17">
        <f t="shared" ca="1" si="4"/>
        <v>2.0088106246746231</v>
      </c>
      <c r="Y43" s="17">
        <f ca="1">SUM(X43:X$56)</f>
        <v>32.420523485455533</v>
      </c>
      <c r="Z43" s="11">
        <v>803416.45111354801</v>
      </c>
      <c r="AA43" s="17">
        <f t="shared" si="5"/>
        <v>0.80341645111354798</v>
      </c>
      <c r="AB43" s="21">
        <f t="shared" si="28"/>
        <v>0.80341645111354798</v>
      </c>
      <c r="AC43" s="18"/>
      <c r="AD43" s="47">
        <f t="shared" si="6"/>
        <v>-0.10361605534445455</v>
      </c>
      <c r="AE43" s="17">
        <f t="shared" ca="1" si="7"/>
        <v>16.911337779914479</v>
      </c>
      <c r="AF43" s="1">
        <f t="shared" ca="1" si="29"/>
        <v>16.911337779914479</v>
      </c>
      <c r="AG43" s="17">
        <f t="shared" ca="1" si="8"/>
        <v>0.4741102502925939</v>
      </c>
      <c r="AH43" s="17">
        <f t="shared" ca="1" si="9"/>
        <v>0.41130662650921168</v>
      </c>
      <c r="AI43" s="17">
        <f ca="1">ABS(SUM(AH43:AH$56))</f>
        <v>26.098760294292973</v>
      </c>
      <c r="AJ43" s="11">
        <v>-858582.24936009571</v>
      </c>
      <c r="AK43" s="17">
        <f t="shared" si="10"/>
        <v>-0.85858224936009575</v>
      </c>
      <c r="AL43" s="17">
        <f t="shared" si="30"/>
        <v>0.85858224936009575</v>
      </c>
      <c r="AM43" s="18"/>
      <c r="AN43" s="47">
        <f t="shared" si="11"/>
        <v>-0.72931815063794758</v>
      </c>
      <c r="AO43" s="17">
        <f t="shared" ca="1" si="12"/>
        <v>-33.751485403505761</v>
      </c>
      <c r="AP43" s="1">
        <f t="shared" ca="1" si="31"/>
        <v>33.751485403505761</v>
      </c>
      <c r="AQ43" s="17">
        <f t="shared" ca="1" si="13"/>
        <v>7.51964174657207E-2</v>
      </c>
      <c r="AR43" s="17">
        <f t="shared" ca="1" si="14"/>
        <v>-3.1613812998105177</v>
      </c>
      <c r="AS43" s="17">
        <f ca="1">ABS(SUM(AR43:AR$56))</f>
        <v>5.2228998739156323</v>
      </c>
      <c r="AT43" s="11">
        <v>551814.92323268857</v>
      </c>
      <c r="AU43" s="17">
        <f t="shared" si="15"/>
        <v>0.55181492323268855</v>
      </c>
      <c r="AV43" s="17">
        <f t="shared" si="32"/>
        <v>0.55181492323268855</v>
      </c>
      <c r="AW43" s="18"/>
      <c r="AX43" s="19">
        <f t="shared" ca="1" si="16"/>
        <v>949.42346317038152</v>
      </c>
      <c r="AY43" s="19">
        <f t="shared" ca="1" si="17"/>
        <v>1.0484721907445476</v>
      </c>
      <c r="AZ43" s="19">
        <f t="shared" ca="1" si="18"/>
        <v>41.946564997182847</v>
      </c>
      <c r="BA43" s="19">
        <f t="shared" si="19"/>
        <v>1.2702066109286327</v>
      </c>
      <c r="BB43" s="18"/>
      <c r="BC43" s="19">
        <f t="shared" ca="1" si="33"/>
        <v>7.6266481813059723</v>
      </c>
      <c r="BD43" s="19">
        <f t="shared" si="34"/>
        <v>0.23094665653247867</v>
      </c>
      <c r="BE43" s="18"/>
      <c r="BF43" s="19">
        <f t="shared" ca="1" si="35"/>
        <v>776.80101532122126</v>
      </c>
      <c r="BG43" s="19">
        <f t="shared" ca="1" si="36"/>
        <v>0.85784088333644803</v>
      </c>
      <c r="BH43" s="18"/>
      <c r="BI43" s="19">
        <f t="shared" ca="1" si="37"/>
        <v>19.066620453264932</v>
      </c>
      <c r="BJ43" s="19">
        <f t="shared" si="38"/>
        <v>0.57736664133119675</v>
      </c>
    </row>
    <row r="44" spans="2:62" ht="16.5" x14ac:dyDescent="0.3">
      <c r="B44" s="5">
        <v>0.62</v>
      </c>
      <c r="C44" s="9">
        <v>1.0088699999999999</v>
      </c>
      <c r="D44" s="9">
        <f t="shared" si="20"/>
        <v>0.93824909999999995</v>
      </c>
      <c r="E44" s="9">
        <f t="shared" si="21"/>
        <v>0.90798299999999998</v>
      </c>
      <c r="F44" s="9">
        <f t="shared" si="22"/>
        <v>0.8575394999999999</v>
      </c>
      <c r="G44" s="9">
        <f t="shared" si="23"/>
        <v>0.81718469999999999</v>
      </c>
      <c r="H44" s="9">
        <f t="shared" si="24"/>
        <v>0.78691860000000002</v>
      </c>
      <c r="I44" s="9">
        <f t="shared" si="25"/>
        <v>0.75665249999999995</v>
      </c>
      <c r="J44" s="9">
        <f t="shared" si="26"/>
        <v>0.70620899999999986</v>
      </c>
      <c r="K44" s="44"/>
      <c r="L44" s="11">
        <v>32</v>
      </c>
      <c r="M44" s="11">
        <v>102400</v>
      </c>
      <c r="N44" s="11">
        <v>1227.7854499999999</v>
      </c>
      <c r="P44" s="5">
        <v>-5.54</v>
      </c>
      <c r="Q44" s="5">
        <v>-6.1757760830297902E-2</v>
      </c>
      <c r="R44" s="5">
        <v>-4.7539999999999996</v>
      </c>
      <c r="T44" s="47">
        <f t="shared" si="1"/>
        <v>0.77787138444257231</v>
      </c>
      <c r="U44" s="17">
        <f t="shared" ca="1" si="2"/>
        <v>977.79467211039503</v>
      </c>
      <c r="V44" s="17">
        <f t="shared" ca="1" si="27"/>
        <v>977.79467211039503</v>
      </c>
      <c r="W44" s="17">
        <f t="shared" ca="1" si="3"/>
        <v>0.91006385885725649</v>
      </c>
      <c r="X44" s="17">
        <f t="shared" ca="1" si="4"/>
        <v>2.0704764391995187</v>
      </c>
      <c r="Y44" s="17">
        <f ca="1">SUM(X44:X$56)</f>
        <v>30.411712860780909</v>
      </c>
      <c r="Z44" s="11">
        <v>699670.77596009022</v>
      </c>
      <c r="AA44" s="17">
        <f t="shared" si="5"/>
        <v>0.6996707759600902</v>
      </c>
      <c r="AB44" s="21">
        <f t="shared" si="28"/>
        <v>0.6996707759600902</v>
      </c>
      <c r="AC44" s="18"/>
      <c r="AD44" s="47">
        <f t="shared" si="6"/>
        <v>-8.5393934186075073E-3</v>
      </c>
      <c r="AE44" s="17">
        <f t="shared" ca="1" si="7"/>
        <v>1.3937277003797757</v>
      </c>
      <c r="AF44" s="1">
        <f t="shared" ca="1" si="29"/>
        <v>1.3937277003797757</v>
      </c>
      <c r="AG44" s="17">
        <f t="shared" ca="1" si="8"/>
        <v>0.48492531498545949</v>
      </c>
      <c r="AH44" s="17">
        <f t="shared" ca="1" si="9"/>
        <v>3.3897344265483992E-2</v>
      </c>
      <c r="AI44" s="17">
        <f ca="1">ABS(SUM(AH44:AH$56))</f>
        <v>26.510066920802188</v>
      </c>
      <c r="AJ44" s="11">
        <v>-775066.21641835826</v>
      </c>
      <c r="AK44" s="17">
        <f t="shared" si="10"/>
        <v>-0.77506621641835827</v>
      </c>
      <c r="AL44" s="17">
        <f t="shared" si="30"/>
        <v>0.77506621641835827</v>
      </c>
      <c r="AM44" s="18"/>
      <c r="AN44" s="47">
        <f t="shared" si="11"/>
        <v>-0.65221566744409376</v>
      </c>
      <c r="AO44" s="17">
        <f t="shared" ca="1" si="12"/>
        <v>-30.183326111412033</v>
      </c>
      <c r="AP44" s="1">
        <f t="shared" ca="1" si="31"/>
        <v>30.183326111412033</v>
      </c>
      <c r="AQ44" s="17">
        <f t="shared" ca="1" si="13"/>
        <v>0.11150497787792901</v>
      </c>
      <c r="AR44" s="17">
        <f t="shared" ca="1" si="14"/>
        <v>-2.8271645408764479</v>
      </c>
      <c r="AS44" s="17">
        <f ca="1">ABS(SUM(AR44:AR$56))</f>
        <v>8.3842811737261496</v>
      </c>
      <c r="AT44" s="11">
        <v>535101.64363615843</v>
      </c>
      <c r="AU44" s="17">
        <f t="shared" si="15"/>
        <v>0.53510164363615842</v>
      </c>
      <c r="AV44" s="17">
        <f t="shared" si="32"/>
        <v>0.53510164363615842</v>
      </c>
      <c r="AW44" s="18"/>
      <c r="AX44" s="19">
        <f t="shared" ca="1" si="16"/>
        <v>978.26141519510293</v>
      </c>
      <c r="AY44" s="19">
        <f t="shared" ca="1" si="17"/>
        <v>1.0372088258414816</v>
      </c>
      <c r="AZ44" s="19">
        <f t="shared" ca="1" si="18"/>
        <v>41.206214313766999</v>
      </c>
      <c r="BA44" s="19">
        <f t="shared" si="19"/>
        <v>1.1474004704567955</v>
      </c>
      <c r="BB44" s="18"/>
      <c r="BC44" s="19">
        <f t="shared" ca="1" si="33"/>
        <v>7.4920389661394546</v>
      </c>
      <c r="BD44" s="19">
        <f t="shared" si="34"/>
        <v>0.20861826735578101</v>
      </c>
      <c r="BE44" s="18"/>
      <c r="BF44" s="19">
        <f t="shared" ca="1" si="35"/>
        <v>800.39570334144776</v>
      </c>
      <c r="BG44" s="19">
        <f t="shared" ca="1" si="36"/>
        <v>0.84862540296121225</v>
      </c>
      <c r="BH44" s="18"/>
      <c r="BI44" s="19">
        <f t="shared" ca="1" si="37"/>
        <v>18.730097415348634</v>
      </c>
      <c r="BJ44" s="19">
        <f t="shared" si="38"/>
        <v>0.52154566838945249</v>
      </c>
    </row>
    <row r="45" spans="2:62" ht="16.5" x14ac:dyDescent="0.3">
      <c r="B45" s="5">
        <v>0.64</v>
      </c>
      <c r="C45" s="9">
        <v>1.0018357142857144</v>
      </c>
      <c r="D45" s="9">
        <f t="shared" si="20"/>
        <v>0.93170721428571446</v>
      </c>
      <c r="E45" s="9">
        <f t="shared" si="21"/>
        <v>0.90165214285714301</v>
      </c>
      <c r="F45" s="9">
        <f t="shared" si="22"/>
        <v>0.85156035714285716</v>
      </c>
      <c r="G45" s="9">
        <f t="shared" si="23"/>
        <v>0.81148692857142868</v>
      </c>
      <c r="H45" s="9">
        <f t="shared" si="24"/>
        <v>0.78143185714285723</v>
      </c>
      <c r="I45" s="9">
        <f t="shared" si="25"/>
        <v>0.75137678571428579</v>
      </c>
      <c r="J45" s="9">
        <f t="shared" si="26"/>
        <v>0.70128500000000005</v>
      </c>
      <c r="K45" s="44"/>
      <c r="L45" s="11">
        <v>33</v>
      </c>
      <c r="M45" s="11">
        <v>105600</v>
      </c>
      <c r="N45" s="11">
        <v>1227.7854499999999</v>
      </c>
      <c r="P45" s="5">
        <v>-5.7</v>
      </c>
      <c r="Q45" s="5">
        <v>0.63426804587003205</v>
      </c>
      <c r="R45" s="5">
        <v>-4.0279999999999996</v>
      </c>
      <c r="T45" s="47">
        <f t="shared" si="1"/>
        <v>0.80033698399326036</v>
      </c>
      <c r="U45" s="17">
        <f t="shared" ca="1" si="2"/>
        <v>1006.0342294276628</v>
      </c>
      <c r="V45" s="17">
        <f t="shared" ca="1" si="27"/>
        <v>1006.0342294276628</v>
      </c>
      <c r="W45" s="17">
        <f t="shared" ca="1" si="3"/>
        <v>0.88248616616461817</v>
      </c>
      <c r="X45" s="17">
        <f t="shared" ca="1" si="4"/>
        <v>2.130273592678205</v>
      </c>
      <c r="Y45" s="17">
        <f ca="1">SUM(X45:X$56)</f>
        <v>28.341236421581385</v>
      </c>
      <c r="Z45" s="11">
        <v>602353.29480559134</v>
      </c>
      <c r="AA45" s="17">
        <f t="shared" si="5"/>
        <v>0.6023532948055913</v>
      </c>
      <c r="AB45" s="21">
        <f t="shared" si="28"/>
        <v>0.6023532948055913</v>
      </c>
      <c r="AC45" s="18"/>
      <c r="AD45" s="47">
        <f t="shared" si="6"/>
        <v>8.7701760940115198E-2</v>
      </c>
      <c r="AE45" s="17">
        <f t="shared" ca="1" si="7"/>
        <v>-14.313941002879295</v>
      </c>
      <c r="AF45" s="1">
        <f t="shared" ca="1" si="29"/>
        <v>14.313941002879295</v>
      </c>
      <c r="AG45" s="17">
        <f t="shared" ca="1" si="8"/>
        <v>0.49086464697684595</v>
      </c>
      <c r="AH45" s="17">
        <f t="shared" ca="1" si="9"/>
        <v>-0.34813442097635977</v>
      </c>
      <c r="AI45" s="17">
        <f ca="1">ABS(SUM(AH45:AH$56))</f>
        <v>26.543964265067672</v>
      </c>
      <c r="AJ45" s="11">
        <v>-690234.00227179134</v>
      </c>
      <c r="AK45" s="17">
        <f t="shared" si="10"/>
        <v>-0.69023400227179132</v>
      </c>
      <c r="AL45" s="17">
        <f t="shared" si="30"/>
        <v>0.69023400227179132</v>
      </c>
      <c r="AM45" s="18"/>
      <c r="AN45" s="47">
        <f t="shared" si="11"/>
        <v>-0.55261352723281654</v>
      </c>
      <c r="AO45" s="17">
        <f t="shared" ca="1" si="12"/>
        <v>-25.573924605967122</v>
      </c>
      <c r="AP45" s="1">
        <f t="shared" ca="1" si="31"/>
        <v>25.573924605967122</v>
      </c>
      <c r="AQ45" s="17">
        <f t="shared" ca="1" si="13"/>
        <v>0.14404379704515347</v>
      </c>
      <c r="AR45" s="17">
        <f t="shared" ca="1" si="14"/>
        <v>-2.3954183362747865</v>
      </c>
      <c r="AS45" s="17">
        <f ca="1">ABS(SUM(AR45:AR$56))</f>
        <v>11.211445714602599</v>
      </c>
      <c r="AT45" s="11">
        <v>508271.94388023484</v>
      </c>
      <c r="AU45" s="17">
        <f t="shared" si="15"/>
        <v>0.50827194388023489</v>
      </c>
      <c r="AV45" s="17">
        <f t="shared" si="32"/>
        <v>0.50827194388023489</v>
      </c>
      <c r="AW45" s="18"/>
      <c r="AX45" s="19">
        <f t="shared" ca="1" si="16"/>
        <v>1006.4610202620353</v>
      </c>
      <c r="AY45" s="19">
        <f t="shared" ca="1" si="17"/>
        <v>1.0200385044648144</v>
      </c>
      <c r="AZ45" s="19">
        <f t="shared" ca="1" si="18"/>
        <v>40.416633157904705</v>
      </c>
      <c r="BA45" s="19">
        <f t="shared" si="19"/>
        <v>1.0246709426942222</v>
      </c>
      <c r="BB45" s="18"/>
      <c r="BC45" s="19">
        <f t="shared" ca="1" si="33"/>
        <v>7.3484787559826739</v>
      </c>
      <c r="BD45" s="19">
        <f t="shared" si="34"/>
        <v>0.18630380776258584</v>
      </c>
      <c r="BE45" s="18"/>
      <c r="BF45" s="19">
        <f t="shared" ca="1" si="35"/>
        <v>823.46810748711982</v>
      </c>
      <c r="BG45" s="19">
        <f t="shared" ca="1" si="36"/>
        <v>0.83457695819848443</v>
      </c>
      <c r="BH45" s="18"/>
      <c r="BI45" s="19">
        <f t="shared" ca="1" si="37"/>
        <v>18.371196889956682</v>
      </c>
      <c r="BJ45" s="19">
        <f t="shared" si="38"/>
        <v>0.46575951940646459</v>
      </c>
    </row>
    <row r="46" spans="2:62" ht="16.5" x14ac:dyDescent="0.3">
      <c r="B46" s="5">
        <v>0.66</v>
      </c>
      <c r="C46" s="9">
        <v>0.99774000000000018</v>
      </c>
      <c r="D46" s="9">
        <f t="shared" si="20"/>
        <v>0.92789820000000023</v>
      </c>
      <c r="E46" s="9">
        <f t="shared" si="21"/>
        <v>0.89796600000000015</v>
      </c>
      <c r="F46" s="9">
        <f t="shared" si="22"/>
        <v>0.84807900000000014</v>
      </c>
      <c r="G46" s="9">
        <f t="shared" si="23"/>
        <v>0.80816940000000015</v>
      </c>
      <c r="H46" s="9">
        <f t="shared" si="24"/>
        <v>0.77823720000000018</v>
      </c>
      <c r="I46" s="9">
        <f t="shared" si="25"/>
        <v>0.74830500000000011</v>
      </c>
      <c r="J46" s="9">
        <f t="shared" si="26"/>
        <v>0.69841800000000009</v>
      </c>
      <c r="K46" s="44"/>
      <c r="L46" s="11">
        <v>34</v>
      </c>
      <c r="M46" s="11">
        <v>108800</v>
      </c>
      <c r="N46" s="11">
        <v>1227.7854499999999</v>
      </c>
      <c r="P46" s="5">
        <v>-5.8540000000000001</v>
      </c>
      <c r="Q46" s="5">
        <v>1.33185234675149</v>
      </c>
      <c r="R46" s="5">
        <v>-3.1589999999999998</v>
      </c>
      <c r="T46" s="47">
        <f t="shared" si="1"/>
        <v>0.82196012356079751</v>
      </c>
      <c r="U46" s="17">
        <f t="shared" ca="1" si="2"/>
        <v>1033.214803345533</v>
      </c>
      <c r="V46" s="17">
        <f t="shared" ca="1" si="27"/>
        <v>1033.214803345533</v>
      </c>
      <c r="W46" s="17">
        <f t="shared" ca="1" si="3"/>
        <v>0.84939293493344437</v>
      </c>
      <c r="X46" s="17">
        <f t="shared" ca="1" si="4"/>
        <v>2.1878283529014411</v>
      </c>
      <c r="Y46" s="17">
        <f ca="1">SUM(X46:X$56)</f>
        <v>26.210962828903185</v>
      </c>
      <c r="Z46" s="11">
        <v>511661.33825653105</v>
      </c>
      <c r="AA46" s="17">
        <f t="shared" si="5"/>
        <v>0.51166133825653104</v>
      </c>
      <c r="AB46" s="21">
        <f t="shared" si="28"/>
        <v>0.51166133825653104</v>
      </c>
      <c r="AC46" s="18"/>
      <c r="AD46" s="47">
        <f t="shared" si="6"/>
        <v>0.18415841201980601</v>
      </c>
      <c r="AE46" s="17">
        <f t="shared" ca="1" si="7"/>
        <v>-30.056781261614404</v>
      </c>
      <c r="AF46" s="1">
        <f t="shared" ca="1" si="29"/>
        <v>30.056781261614404</v>
      </c>
      <c r="AG46" s="17">
        <f t="shared" ca="1" si="8"/>
        <v>0.49196375808547216</v>
      </c>
      <c r="AH46" s="17">
        <f t="shared" ca="1" si="9"/>
        <v>-0.73102160605666899</v>
      </c>
      <c r="AI46" s="17">
        <f ca="1">ABS(SUM(AH46:AH$56))</f>
        <v>26.195829844091307</v>
      </c>
      <c r="AJ46" s="11">
        <v>-605293.3166235747</v>
      </c>
      <c r="AK46" s="17">
        <f t="shared" si="10"/>
        <v>-0.60529331662357466</v>
      </c>
      <c r="AL46" s="17">
        <f t="shared" si="30"/>
        <v>0.60529331662357466</v>
      </c>
      <c r="AM46" s="18"/>
      <c r="AN46" s="47">
        <f t="shared" si="11"/>
        <v>-0.43339278364659073</v>
      </c>
      <c r="AO46" s="17">
        <f t="shared" ca="1" si="12"/>
        <v>-20.056610682783052</v>
      </c>
      <c r="AP46" s="1">
        <f t="shared" ca="1" si="31"/>
        <v>20.056610682783052</v>
      </c>
      <c r="AQ46" s="17">
        <f t="shared" ca="1" si="13"/>
        <v>0.17241606009950217</v>
      </c>
      <c r="AR46" s="17">
        <f t="shared" ca="1" si="14"/>
        <v>-1.8786312125849181</v>
      </c>
      <c r="AS46" s="17">
        <f ca="1">ABS(SUM(AR46:AR$56))</f>
        <v>13.606864050877384</v>
      </c>
      <c r="AT46" s="11">
        <v>472395.31759350648</v>
      </c>
      <c r="AU46" s="17">
        <f t="shared" si="15"/>
        <v>0.4723953175935065</v>
      </c>
      <c r="AV46" s="17">
        <f t="shared" si="32"/>
        <v>0.4723953175935065</v>
      </c>
      <c r="AW46" s="18"/>
      <c r="AX46" s="19">
        <f t="shared" ca="1" si="16"/>
        <v>1033.8464622874317</v>
      </c>
      <c r="AY46" s="19">
        <f t="shared" ca="1" si="17"/>
        <v>0.9966062386743656</v>
      </c>
      <c r="AZ46" s="19">
        <f t="shared" ca="1" si="18"/>
        <v>39.476357771934687</v>
      </c>
      <c r="BA46" s="19">
        <f t="shared" si="19"/>
        <v>0.90260548435348242</v>
      </c>
      <c r="BB46" s="18"/>
      <c r="BC46" s="19">
        <f t="shared" ca="1" si="33"/>
        <v>7.1775195948972161</v>
      </c>
      <c r="BD46" s="19">
        <f t="shared" si="34"/>
        <v>0.16411008806426952</v>
      </c>
      <c r="BE46" s="18"/>
      <c r="BF46" s="19">
        <f t="shared" ca="1" si="35"/>
        <v>845.87437823517132</v>
      </c>
      <c r="BG46" s="19">
        <f t="shared" ca="1" si="36"/>
        <v>0.81540510436993552</v>
      </c>
      <c r="BH46" s="18"/>
      <c r="BI46" s="19">
        <f t="shared" ca="1" si="37"/>
        <v>17.943798987243039</v>
      </c>
      <c r="BJ46" s="19">
        <f t="shared" si="38"/>
        <v>0.41027522016067386</v>
      </c>
    </row>
    <row r="47" spans="2:62" ht="16.5" x14ac:dyDescent="0.3">
      <c r="B47" s="5">
        <v>0.68</v>
      </c>
      <c r="C47" s="9">
        <v>0.99847000000000008</v>
      </c>
      <c r="D47" s="9">
        <f t="shared" si="20"/>
        <v>0.92857710000000016</v>
      </c>
      <c r="E47" s="9">
        <f t="shared" si="21"/>
        <v>0.89862300000000006</v>
      </c>
      <c r="F47" s="9">
        <f t="shared" si="22"/>
        <v>0.84869950000000005</v>
      </c>
      <c r="G47" s="9">
        <f t="shared" si="23"/>
        <v>0.80876070000000011</v>
      </c>
      <c r="H47" s="9">
        <f t="shared" si="24"/>
        <v>0.77880660000000013</v>
      </c>
      <c r="I47" s="9">
        <f t="shared" si="25"/>
        <v>0.74885250000000003</v>
      </c>
      <c r="J47" s="9">
        <f t="shared" si="26"/>
        <v>0.69892900000000002</v>
      </c>
      <c r="K47" s="44"/>
      <c r="L47" s="11">
        <v>35</v>
      </c>
      <c r="M47" s="11">
        <v>112000</v>
      </c>
      <c r="N47" s="11">
        <v>1227.7854499999999</v>
      </c>
      <c r="P47" s="5">
        <v>-6.0039999999999996</v>
      </c>
      <c r="Q47" s="5">
        <v>2.0243070069598499</v>
      </c>
      <c r="R47" s="5">
        <v>-2.1720000000000002</v>
      </c>
      <c r="T47" s="47">
        <f t="shared" si="1"/>
        <v>0.84302162313956752</v>
      </c>
      <c r="U47" s="17">
        <f t="shared" ca="1" si="2"/>
        <v>1059.6893883304715</v>
      </c>
      <c r="V47" s="17">
        <f t="shared" ca="1" si="27"/>
        <v>1059.6893883304715</v>
      </c>
      <c r="W47" s="17">
        <f t="shared" ca="1" si="3"/>
        <v>0.82733078077932731</v>
      </c>
      <c r="X47" s="17">
        <f t="shared" ca="1" si="4"/>
        <v>2.2438881842877092</v>
      </c>
      <c r="Y47" s="17">
        <f ca="1">SUM(X47:X$56)</f>
        <v>24.023134476001744</v>
      </c>
      <c r="Z47" s="11">
        <v>427786.25720404083</v>
      </c>
      <c r="AA47" s="17">
        <f t="shared" si="5"/>
        <v>0.42778625720404084</v>
      </c>
      <c r="AB47" s="21">
        <f t="shared" si="28"/>
        <v>0.42778625720404084</v>
      </c>
      <c r="AC47" s="18"/>
      <c r="AD47" s="47">
        <f t="shared" si="6"/>
        <v>0.27990577540488559</v>
      </c>
      <c r="AE47" s="17">
        <f t="shared" ca="1" si="7"/>
        <v>-45.683857570961244</v>
      </c>
      <c r="AF47" s="1">
        <f t="shared" ca="1" si="29"/>
        <v>45.683857570961244</v>
      </c>
      <c r="AG47" s="17">
        <f t="shared" ca="1" si="8"/>
        <v>0.48834613466708876</v>
      </c>
      <c r="AH47" s="17">
        <f t="shared" ca="1" si="9"/>
        <v>-1.1110932551862494</v>
      </c>
      <c r="AI47" s="17">
        <f ca="1">ABS(SUM(AH47:AH$56))</f>
        <v>25.464808238034642</v>
      </c>
      <c r="AJ47" s="11">
        <v>-521466.6611224825</v>
      </c>
      <c r="AK47" s="17">
        <f t="shared" si="10"/>
        <v>-0.52146666112248252</v>
      </c>
      <c r="AL47" s="17">
        <f t="shared" si="30"/>
        <v>0.52146666112248252</v>
      </c>
      <c r="AM47" s="18"/>
      <c r="AN47" s="47">
        <f t="shared" si="11"/>
        <v>-0.29798326245026757</v>
      </c>
      <c r="AO47" s="17">
        <f t="shared" ca="1" si="12"/>
        <v>-13.790110289017029</v>
      </c>
      <c r="AP47" s="1">
        <f t="shared" ca="1" si="31"/>
        <v>13.790110289017029</v>
      </c>
      <c r="AQ47" s="17">
        <f t="shared" ca="1" si="13"/>
        <v>0.19582813730518822</v>
      </c>
      <c r="AR47" s="17">
        <f t="shared" ca="1" si="14"/>
        <v>-1.291670463353733</v>
      </c>
      <c r="AS47" s="17">
        <f ca="1">ABS(SUM(AR47:AR$56))</f>
        <v>15.485495263462301</v>
      </c>
      <c r="AT47" s="11">
        <v>428853.35263069888</v>
      </c>
      <c r="AU47" s="17">
        <f t="shared" si="15"/>
        <v>0.4288533526306989</v>
      </c>
      <c r="AV47" s="17">
        <f t="shared" si="32"/>
        <v>0.4288533526306989</v>
      </c>
      <c r="AW47" s="18"/>
      <c r="AX47" s="19">
        <f t="shared" ca="1" si="16"/>
        <v>1060.7633014601117</v>
      </c>
      <c r="AY47" s="19">
        <f t="shared" ca="1" si="17"/>
        <v>0.98046255789277204</v>
      </c>
      <c r="AZ47" s="19">
        <f t="shared" ca="1" si="18"/>
        <v>38.280125551082691</v>
      </c>
      <c r="BA47" s="19">
        <f t="shared" si="19"/>
        <v>0.78208120467841402</v>
      </c>
      <c r="BB47" s="18"/>
      <c r="BC47" s="19">
        <f t="shared" ca="1" si="33"/>
        <v>6.9600228274695803</v>
      </c>
      <c r="BD47" s="19">
        <f t="shared" si="34"/>
        <v>0.14219658266880256</v>
      </c>
      <c r="BE47" s="18"/>
      <c r="BF47" s="19">
        <f t="shared" ca="1" si="35"/>
        <v>867.89724664918242</v>
      </c>
      <c r="BG47" s="19">
        <f t="shared" ca="1" si="36"/>
        <v>0.80219663827590437</v>
      </c>
      <c r="BH47" s="18"/>
      <c r="BI47" s="19">
        <f t="shared" ca="1" si="37"/>
        <v>17.400057068673949</v>
      </c>
      <c r="BJ47" s="19">
        <f t="shared" si="38"/>
        <v>0.35549145667200638</v>
      </c>
    </row>
    <row r="48" spans="2:62" ht="16.5" x14ac:dyDescent="0.3">
      <c r="B48" s="5">
        <v>0.7</v>
      </c>
      <c r="C48" s="9">
        <v>1.0054800000000002</v>
      </c>
      <c r="D48" s="9">
        <f t="shared" si="20"/>
        <v>0.93509640000000016</v>
      </c>
      <c r="E48" s="9">
        <f t="shared" si="21"/>
        <v>0.90493200000000018</v>
      </c>
      <c r="F48" s="9">
        <f t="shared" si="22"/>
        <v>0.85465800000000014</v>
      </c>
      <c r="G48" s="9">
        <f t="shared" si="23"/>
        <v>0.81443880000000013</v>
      </c>
      <c r="H48" s="9">
        <f t="shared" si="24"/>
        <v>0.78427440000000015</v>
      </c>
      <c r="I48" s="9">
        <f t="shared" si="25"/>
        <v>0.75411000000000006</v>
      </c>
      <c r="J48" s="9">
        <f t="shared" si="26"/>
        <v>0.70383600000000002</v>
      </c>
      <c r="K48" s="44"/>
      <c r="L48" s="11">
        <v>36</v>
      </c>
      <c r="M48" s="11">
        <v>115200</v>
      </c>
      <c r="N48" s="11">
        <v>1227.7854499999999</v>
      </c>
      <c r="P48" s="5">
        <v>-6.1479999999999997</v>
      </c>
      <c r="Q48" s="5">
        <v>2.70525837807125</v>
      </c>
      <c r="R48" s="5">
        <v>-1.0980000000000001</v>
      </c>
      <c r="T48" s="47">
        <f t="shared" si="1"/>
        <v>0.86324066273518674</v>
      </c>
      <c r="U48" s="17">
        <f t="shared" ca="1" si="2"/>
        <v>1085.1049899160125</v>
      </c>
      <c r="V48" s="17">
        <f t="shared" ca="1" si="27"/>
        <v>1085.1049899160125</v>
      </c>
      <c r="W48" s="17">
        <f t="shared" ca="1" si="3"/>
        <v>0.79423754954815706</v>
      </c>
      <c r="X48" s="17">
        <f t="shared" ca="1" si="4"/>
        <v>2.2977056224185275</v>
      </c>
      <c r="Y48" s="17">
        <f ca="1">SUM(X48:X$56)</f>
        <v>21.779246291714031</v>
      </c>
      <c r="Z48" s="11">
        <v>350912.22688083531</v>
      </c>
      <c r="AA48" s="17">
        <f t="shared" si="5"/>
        <v>0.35091222688083529</v>
      </c>
      <c r="AB48" s="21">
        <f t="shared" si="28"/>
        <v>0.35091222688083529</v>
      </c>
      <c r="AC48" s="18"/>
      <c r="AD48" s="47">
        <f t="shared" si="6"/>
        <v>0.37406255147128237</v>
      </c>
      <c r="AE48" s="17">
        <f t="shared" ca="1" si="7"/>
        <v>-61.05133164660721</v>
      </c>
      <c r="AF48" s="1">
        <f t="shared" ca="1" si="29"/>
        <v>61.05133164660721</v>
      </c>
      <c r="AG48" s="17">
        <f t="shared" ca="1" si="8"/>
        <v>0.48023356486393642</v>
      </c>
      <c r="AH48" s="17">
        <f t="shared" ca="1" si="9"/>
        <v>-1.484851026586737</v>
      </c>
      <c r="AI48" s="17">
        <f ca="1">ABS(SUM(AH48:AH$56))</f>
        <v>24.353714982848395</v>
      </c>
      <c r="AJ48" s="11">
        <v>-439979.27476077166</v>
      </c>
      <c r="AK48" s="17">
        <f t="shared" si="10"/>
        <v>-0.43997927476077164</v>
      </c>
      <c r="AL48" s="17">
        <f t="shared" si="30"/>
        <v>0.43997927476077164</v>
      </c>
      <c r="AM48" s="18"/>
      <c r="AN48" s="47">
        <f t="shared" si="11"/>
        <v>-0.15063794759226234</v>
      </c>
      <c r="AO48" s="17">
        <f t="shared" ca="1" si="12"/>
        <v>-6.9712435991439685</v>
      </c>
      <c r="AP48" s="1">
        <f t="shared" ca="1" si="31"/>
        <v>6.9712435991439685</v>
      </c>
      <c r="AQ48" s="17">
        <f t="shared" ca="1" si="13"/>
        <v>0.21308958405853315</v>
      </c>
      <c r="AR48" s="17">
        <f t="shared" ca="1" si="14"/>
        <v>-0.65297153257937335</v>
      </c>
      <c r="AS48" s="17">
        <f ca="1">ABS(SUM(AR48:AR$56))</f>
        <v>16.777165726816037</v>
      </c>
      <c r="AT48" s="11">
        <v>379299.76778761949</v>
      </c>
      <c r="AU48" s="17">
        <f t="shared" si="15"/>
        <v>0.37929976778761948</v>
      </c>
      <c r="AV48" s="17">
        <f t="shared" si="32"/>
        <v>0.37929976778761948</v>
      </c>
      <c r="AW48" s="18"/>
      <c r="AX48" s="19">
        <f t="shared" ca="1" si="16"/>
        <v>1086.8434581271454</v>
      </c>
      <c r="AY48" s="19">
        <f t="shared" ca="1" si="17"/>
        <v>0.95228395595453796</v>
      </c>
      <c r="AZ48" s="19">
        <f t="shared" ca="1" si="18"/>
        <v>36.727541332438854</v>
      </c>
      <c r="BA48" s="19">
        <f t="shared" si="19"/>
        <v>0.66425243004096113</v>
      </c>
      <c r="BB48" s="18"/>
      <c r="BC48" s="19">
        <f t="shared" ca="1" si="33"/>
        <v>6.6777347877161555</v>
      </c>
      <c r="BD48" s="19">
        <f t="shared" si="34"/>
        <v>0.12077316909835657</v>
      </c>
      <c r="BE48" s="18"/>
      <c r="BF48" s="19">
        <f t="shared" ca="1" si="35"/>
        <v>889.23555664948253</v>
      </c>
      <c r="BG48" s="19">
        <f t="shared" ca="1" si="36"/>
        <v>0.77914141850825835</v>
      </c>
      <c r="BH48" s="18"/>
      <c r="BI48" s="19">
        <f t="shared" ca="1" si="37"/>
        <v>16.694336969290386</v>
      </c>
      <c r="BJ48" s="19">
        <f t="shared" si="38"/>
        <v>0.30193292274589145</v>
      </c>
    </row>
    <row r="49" spans="2:62" ht="16.5" x14ac:dyDescent="0.3">
      <c r="B49" s="5">
        <v>0.72</v>
      </c>
      <c r="C49" s="9">
        <v>1.0084557142857145</v>
      </c>
      <c r="D49" s="9">
        <f t="shared" si="20"/>
        <v>0.93786381428571453</v>
      </c>
      <c r="E49" s="9">
        <f t="shared" si="21"/>
        <v>0.90761014285714303</v>
      </c>
      <c r="F49" s="9">
        <f t="shared" si="22"/>
        <v>0.85718735714285721</v>
      </c>
      <c r="G49" s="9">
        <f t="shared" si="23"/>
        <v>0.81684912857142877</v>
      </c>
      <c r="H49" s="9">
        <f t="shared" si="24"/>
        <v>0.78659545714285728</v>
      </c>
      <c r="I49" s="9">
        <f t="shared" si="25"/>
        <v>0.75634178571428579</v>
      </c>
      <c r="J49" s="9">
        <f t="shared" si="26"/>
        <v>0.70591900000000007</v>
      </c>
      <c r="K49" s="44"/>
      <c r="L49" s="11">
        <v>37</v>
      </c>
      <c r="M49" s="11">
        <v>118400</v>
      </c>
      <c r="N49" s="11">
        <v>1227.7854499999999</v>
      </c>
      <c r="P49" s="5">
        <v>-6.2869999999999999</v>
      </c>
      <c r="Q49" s="5">
        <v>3.36880597788518</v>
      </c>
      <c r="R49" s="5">
        <v>3.4000000000000002E-2</v>
      </c>
      <c r="T49" s="47">
        <f t="shared" si="1"/>
        <v>0.88275765234484693</v>
      </c>
      <c r="U49" s="17">
        <f t="shared" ca="1" si="2"/>
        <v>1109.6381053353889</v>
      </c>
      <c r="V49" s="17">
        <f t="shared" ca="1" si="27"/>
        <v>1109.6381053353889</v>
      </c>
      <c r="W49" s="17">
        <f t="shared" ca="1" si="3"/>
        <v>0.76665985685551163</v>
      </c>
      <c r="X49" s="17">
        <f t="shared" ca="1" si="4"/>
        <v>2.349654399503136</v>
      </c>
      <c r="Y49" s="17">
        <f ca="1">SUM(X49:X$56)</f>
        <v>19.481540669295505</v>
      </c>
      <c r="Z49" s="11">
        <v>281218.63874735043</v>
      </c>
      <c r="AA49" s="17">
        <f t="shared" si="5"/>
        <v>0.28121863874735042</v>
      </c>
      <c r="AB49" s="21">
        <f t="shared" si="28"/>
        <v>0.28121863874735042</v>
      </c>
      <c r="AC49" s="18"/>
      <c r="AD49" s="47">
        <f t="shared" si="6"/>
        <v>0.46581286642123826</v>
      </c>
      <c r="AE49" s="17">
        <f t="shared" ca="1" si="7"/>
        <v>-76.0260434552563</v>
      </c>
      <c r="AF49" s="1">
        <f t="shared" ca="1" si="29"/>
        <v>76.0260434552563</v>
      </c>
      <c r="AG49" s="17">
        <f t="shared" ca="1" si="8"/>
        <v>0.46795974402028406</v>
      </c>
      <c r="AH49" s="17">
        <f t="shared" ca="1" si="9"/>
        <v>-1.8490562879988981</v>
      </c>
      <c r="AI49" s="17">
        <f ca="1">ABS(SUM(AH49:AH$56))</f>
        <v>22.868863956261656</v>
      </c>
      <c r="AJ49" s="11">
        <v>-362047.38681565685</v>
      </c>
      <c r="AK49" s="17">
        <f t="shared" si="10"/>
        <v>-0.36204738681565685</v>
      </c>
      <c r="AL49" s="17">
        <f t="shared" si="30"/>
        <v>0.36204738681565685</v>
      </c>
      <c r="AM49" s="18"/>
      <c r="AN49" s="47">
        <f t="shared" si="11"/>
        <v>4.6645630401975589E-3</v>
      </c>
      <c r="AO49" s="17">
        <f t="shared" ca="1" si="12"/>
        <v>0.21586728813378406</v>
      </c>
      <c r="AP49" s="1">
        <f t="shared" ca="1" si="31"/>
        <v>0.21586728813378406</v>
      </c>
      <c r="AQ49" s="17">
        <f t="shared" ca="1" si="13"/>
        <v>0.22459721522742973</v>
      </c>
      <c r="AR49" s="17">
        <f t="shared" ca="1" si="14"/>
        <v>2.0219519223769303E-2</v>
      </c>
      <c r="AS49" s="17">
        <f ca="1">ABS(SUM(AR49:AR$56))</f>
        <v>17.430137259395408</v>
      </c>
      <c r="AT49" s="11">
        <v>325612.83746180817</v>
      </c>
      <c r="AU49" s="17">
        <f t="shared" si="15"/>
        <v>0.32561283746180819</v>
      </c>
      <c r="AV49" s="17">
        <f t="shared" si="32"/>
        <v>0.32561283746180819</v>
      </c>
      <c r="AW49" s="18"/>
      <c r="AX49" s="19">
        <f t="shared" ca="1" si="16"/>
        <v>1112.2395113888279</v>
      </c>
      <c r="AY49" s="19">
        <f t="shared" ca="1" si="17"/>
        <v>0.92584964612250065</v>
      </c>
      <c r="AZ49" s="19">
        <f t="shared" ca="1" si="18"/>
        <v>34.732190405742948</v>
      </c>
      <c r="BA49" s="19">
        <f t="shared" si="19"/>
        <v>0.55052531455772669</v>
      </c>
      <c r="BB49" s="18"/>
      <c r="BC49" s="19">
        <f t="shared" ca="1" si="33"/>
        <v>6.3149437101350818</v>
      </c>
      <c r="BD49" s="19">
        <f t="shared" si="34"/>
        <v>0.10009551173776848</v>
      </c>
      <c r="BE49" s="18"/>
      <c r="BF49" s="19">
        <f t="shared" ca="1" si="35"/>
        <v>910.01414568176813</v>
      </c>
      <c r="BG49" s="19">
        <f t="shared" ca="1" si="36"/>
        <v>0.75751334682750049</v>
      </c>
      <c r="BH49" s="18"/>
      <c r="BI49" s="19">
        <f t="shared" ca="1" si="37"/>
        <v>15.787359275337705</v>
      </c>
      <c r="BJ49" s="19">
        <f t="shared" si="38"/>
        <v>0.25023877934442124</v>
      </c>
    </row>
    <row r="50" spans="2:62" ht="16.5" x14ac:dyDescent="0.3">
      <c r="B50" s="5">
        <v>0.74</v>
      </c>
      <c r="C50" s="9">
        <v>1.0045157142857142</v>
      </c>
      <c r="D50" s="9">
        <f t="shared" si="20"/>
        <v>0.93419961428571419</v>
      </c>
      <c r="E50" s="9">
        <f t="shared" si="21"/>
        <v>0.90406414285714276</v>
      </c>
      <c r="F50" s="9">
        <f t="shared" si="22"/>
        <v>0.85383835714285705</v>
      </c>
      <c r="G50" s="9">
        <f t="shared" si="23"/>
        <v>0.81365772857142848</v>
      </c>
      <c r="H50" s="9">
        <f t="shared" si="24"/>
        <v>0.78352225714285706</v>
      </c>
      <c r="I50" s="9">
        <f t="shared" si="25"/>
        <v>0.75338678571428563</v>
      </c>
      <c r="J50" s="9">
        <f t="shared" si="26"/>
        <v>0.70316099999999992</v>
      </c>
      <c r="K50" s="44"/>
      <c r="L50" s="11">
        <v>38</v>
      </c>
      <c r="M50" s="11">
        <v>121600</v>
      </c>
      <c r="N50" s="11">
        <v>1227.7854499999999</v>
      </c>
      <c r="P50" s="5">
        <v>-6.42</v>
      </c>
      <c r="Q50" s="5">
        <v>4.0097071020667299</v>
      </c>
      <c r="R50" s="5">
        <v>1.1910000000000001</v>
      </c>
      <c r="T50" s="47">
        <f t="shared" si="1"/>
        <v>0.90143218197135633</v>
      </c>
      <c r="U50" s="17">
        <f t="shared" ca="1" si="2"/>
        <v>1133.1122373553676</v>
      </c>
      <c r="V50" s="17">
        <f t="shared" ca="1" si="27"/>
        <v>1133.1122373553676</v>
      </c>
      <c r="W50" s="17">
        <f t="shared" ca="1" si="3"/>
        <v>0.73356662562433428</v>
      </c>
      <c r="X50" s="17">
        <f t="shared" ca="1" si="4"/>
        <v>2.3993607833322939</v>
      </c>
      <c r="Y50" s="17">
        <f ca="1">SUM(X50:X$56)</f>
        <v>17.131886269792368</v>
      </c>
      <c r="Z50" s="11">
        <v>218877.70860560477</v>
      </c>
      <c r="AA50" s="17">
        <f t="shared" si="5"/>
        <v>0.21887770860560476</v>
      </c>
      <c r="AB50" s="21">
        <f t="shared" si="28"/>
        <v>0.21887770860560476</v>
      </c>
      <c r="AC50" s="18"/>
      <c r="AD50" s="47">
        <f t="shared" si="6"/>
        <v>0.55443179897698458</v>
      </c>
      <c r="AE50" s="17">
        <f t="shared" ca="1" si="7"/>
        <v>-90.489677466063043</v>
      </c>
      <c r="AF50" s="1">
        <f t="shared" ca="1" si="29"/>
        <v>90.489677466063043</v>
      </c>
      <c r="AG50" s="17">
        <f t="shared" ca="1" si="8"/>
        <v>0.45198856283771072</v>
      </c>
      <c r="AH50" s="17">
        <f t="shared" ca="1" si="9"/>
        <v>-2.2008314455570663</v>
      </c>
      <c r="AI50" s="17">
        <f ca="1">ABS(SUM(AH50:AH$56))</f>
        <v>21.019807668262757</v>
      </c>
      <c r="AJ50" s="11">
        <v>-288867.02215561952</v>
      </c>
      <c r="AK50" s="17">
        <f t="shared" si="10"/>
        <v>-0.28886702215561949</v>
      </c>
      <c r="AL50" s="17">
        <f t="shared" si="30"/>
        <v>0.28886702215561949</v>
      </c>
      <c r="AM50" s="18"/>
      <c r="AN50" s="47">
        <f t="shared" si="11"/>
        <v>0.1633968994375086</v>
      </c>
      <c r="AO50" s="17">
        <f t="shared" ca="1" si="12"/>
        <v>7.56170412256873</v>
      </c>
      <c r="AP50" s="1">
        <f t="shared" ca="1" si="31"/>
        <v>7.56170412256873</v>
      </c>
      <c r="AQ50" s="17">
        <f t="shared" ca="1" si="13"/>
        <v>0.22955740107609204</v>
      </c>
      <c r="AR50" s="17">
        <f t="shared" ca="1" si="14"/>
        <v>0.70827786457380126</v>
      </c>
      <c r="AS50" s="17">
        <f ca="1">ABS(SUM(AR50:AR$56))</f>
        <v>17.40991774017164</v>
      </c>
      <c r="AT50" s="11">
        <v>269836.39823174285</v>
      </c>
      <c r="AU50" s="17">
        <f t="shared" si="15"/>
        <v>0.26983639823174282</v>
      </c>
      <c r="AV50" s="17">
        <f t="shared" si="32"/>
        <v>0.26983639823174282</v>
      </c>
      <c r="AW50" s="18"/>
      <c r="AX50" s="19">
        <f t="shared" ca="1" si="16"/>
        <v>1136.7448717903399</v>
      </c>
      <c r="AY50" s="19">
        <f t="shared" ca="1" si="17"/>
        <v>0.8916895511077727</v>
      </c>
      <c r="AZ50" s="19">
        <f t="shared" ca="1" si="18"/>
        <v>32.224820826366141</v>
      </c>
      <c r="BA50" s="19">
        <f t="shared" si="19"/>
        <v>0.44251426414893047</v>
      </c>
      <c r="BB50" s="18"/>
      <c r="BC50" s="19">
        <f t="shared" ca="1" si="33"/>
        <v>5.8590583320665708</v>
      </c>
      <c r="BD50" s="19">
        <f t="shared" si="34"/>
        <v>8.0457138936169181E-2</v>
      </c>
      <c r="BE50" s="18"/>
      <c r="BF50" s="19">
        <f t="shared" ca="1" si="35"/>
        <v>930.06398601027797</v>
      </c>
      <c r="BG50" s="19">
        <f t="shared" ca="1" si="36"/>
        <v>0.7295641781790867</v>
      </c>
      <c r="BH50" s="18"/>
      <c r="BI50" s="19">
        <f t="shared" ca="1" si="37"/>
        <v>14.647645830166427</v>
      </c>
      <c r="BJ50" s="19">
        <f t="shared" si="38"/>
        <v>0.20114284734042293</v>
      </c>
    </row>
    <row r="51" spans="2:62" ht="16.5" x14ac:dyDescent="0.3">
      <c r="B51" s="5">
        <v>0.76</v>
      </c>
      <c r="C51" s="9">
        <v>0.97984000000000004</v>
      </c>
      <c r="D51" s="9">
        <f t="shared" si="20"/>
        <v>0.91125120000000004</v>
      </c>
      <c r="E51" s="9">
        <f t="shared" si="21"/>
        <v>0.88185600000000008</v>
      </c>
      <c r="F51" s="9">
        <f t="shared" si="22"/>
        <v>0.83286400000000005</v>
      </c>
      <c r="G51" s="9">
        <f t="shared" si="23"/>
        <v>0.79367040000000011</v>
      </c>
      <c r="H51" s="9">
        <f t="shared" si="24"/>
        <v>0.76427520000000004</v>
      </c>
      <c r="I51" s="9">
        <f t="shared" si="25"/>
        <v>0.73487999999999998</v>
      </c>
      <c r="J51" s="9">
        <f t="shared" si="26"/>
        <v>0.68588799999999994</v>
      </c>
      <c r="K51" s="44"/>
      <c r="L51" s="11">
        <v>39</v>
      </c>
      <c r="M51" s="11">
        <v>124800</v>
      </c>
      <c r="N51" s="11">
        <v>1227.7854499999999</v>
      </c>
      <c r="P51" s="5">
        <v>-6.548</v>
      </c>
      <c r="Q51" s="5">
        <v>4.6235986854600002</v>
      </c>
      <c r="R51" s="5">
        <v>2.343</v>
      </c>
      <c r="T51" s="47">
        <f t="shared" si="1"/>
        <v>0.91940466161190681</v>
      </c>
      <c r="U51" s="17">
        <f t="shared" ca="1" si="2"/>
        <v>1155.7038832091816</v>
      </c>
      <c r="V51" s="17">
        <f t="shared" ca="1" si="27"/>
        <v>1155.7038832091816</v>
      </c>
      <c r="W51" s="17">
        <f t="shared" ca="1" si="3"/>
        <v>0.70598893293168885</v>
      </c>
      <c r="X51" s="17">
        <f t="shared" ca="1" si="4"/>
        <v>2.4471985061152433</v>
      </c>
      <c r="Y51" s="17">
        <f ca="1">SUM(X51:X$56)</f>
        <v>14.732525486460071</v>
      </c>
      <c r="Z51" s="11">
        <v>164055.67254226923</v>
      </c>
      <c r="AA51" s="17">
        <f t="shared" si="5"/>
        <v>0.16405567254226922</v>
      </c>
      <c r="AB51" s="21">
        <f t="shared" si="28"/>
        <v>0.16405567254226922</v>
      </c>
      <c r="AC51" s="18"/>
      <c r="AD51" s="47">
        <f t="shared" si="6"/>
        <v>0.63931605767561306</v>
      </c>
      <c r="AE51" s="17">
        <f t="shared" ca="1" si="7"/>
        <v>-104.3437695397098</v>
      </c>
      <c r="AF51" s="1">
        <f t="shared" ca="1" si="29"/>
        <v>104.3437695397098</v>
      </c>
      <c r="AG51" s="17">
        <f t="shared" ca="1" si="8"/>
        <v>0.43294037730146107</v>
      </c>
      <c r="AH51" s="17">
        <f t="shared" ca="1" si="9"/>
        <v>-2.5377817181089801</v>
      </c>
      <c r="AI51" s="17">
        <f ca="1">ABS(SUM(AH51:AH$56))</f>
        <v>18.81897622270569</v>
      </c>
      <c r="AJ51" s="11">
        <v>-221603.63761717873</v>
      </c>
      <c r="AK51" s="17">
        <f t="shared" si="10"/>
        <v>-0.22160363761717872</v>
      </c>
      <c r="AL51" s="17">
        <f t="shared" si="30"/>
        <v>0.22160363761717872</v>
      </c>
      <c r="AM51" s="18"/>
      <c r="AN51" s="47">
        <f t="shared" si="11"/>
        <v>0.32144327068184936</v>
      </c>
      <c r="AO51" s="17">
        <f t="shared" ca="1" si="12"/>
        <v>14.875795767572235</v>
      </c>
      <c r="AP51" s="1">
        <f t="shared" ca="1" si="31"/>
        <v>14.875795767572235</v>
      </c>
      <c r="AQ51" s="17">
        <f t="shared" ca="1" si="13"/>
        <v>0.22856536390635951</v>
      </c>
      <c r="AR51" s="17">
        <f t="shared" ca="1" si="14"/>
        <v>1.3933627512144551</v>
      </c>
      <c r="AS51" s="17">
        <f ca="1">ABS(SUM(AR51:AR$56))</f>
        <v>16.701639875597838</v>
      </c>
      <c r="AT51" s="11">
        <v>214124.6614631936</v>
      </c>
      <c r="AU51" s="17">
        <f t="shared" si="15"/>
        <v>0.21412466146319359</v>
      </c>
      <c r="AV51" s="17">
        <f t="shared" si="32"/>
        <v>0.21412466146319359</v>
      </c>
      <c r="AW51" s="18"/>
      <c r="AX51" s="19">
        <f t="shared" ca="1" si="16"/>
        <v>1160.5000548066582</v>
      </c>
      <c r="AY51" s="19">
        <f t="shared" ca="1" si="17"/>
        <v>0.85912738828278701</v>
      </c>
      <c r="AZ51" s="19">
        <f t="shared" ca="1" si="18"/>
        <v>29.157262351155627</v>
      </c>
      <c r="BA51" s="19">
        <f t="shared" si="19"/>
        <v>0.34199559839955956</v>
      </c>
      <c r="BB51" s="18"/>
      <c r="BC51" s="19">
        <f t="shared" ca="1" si="33"/>
        <v>5.3013204274828416</v>
      </c>
      <c r="BD51" s="19">
        <f t="shared" si="34"/>
        <v>6.2181017890829013E-2</v>
      </c>
      <c r="BE51" s="18"/>
      <c r="BF51" s="19">
        <f t="shared" ca="1" si="35"/>
        <v>949.50004484181125</v>
      </c>
      <c r="BG51" s="19">
        <f t="shared" ca="1" si="36"/>
        <v>0.70292240859500754</v>
      </c>
      <c r="BH51" s="18"/>
      <c r="BI51" s="19">
        <f t="shared" ca="1" si="37"/>
        <v>13.253301068707104</v>
      </c>
      <c r="BJ51" s="19">
        <f t="shared" si="38"/>
        <v>0.15545254472707251</v>
      </c>
    </row>
    <row r="52" spans="2:62" ht="16.5" x14ac:dyDescent="0.3">
      <c r="B52" s="5">
        <v>0.78</v>
      </c>
      <c r="C52" s="9">
        <v>0.94910714285714282</v>
      </c>
      <c r="D52" s="9">
        <f t="shared" si="20"/>
        <v>0.88266964285714289</v>
      </c>
      <c r="E52" s="9">
        <f t="shared" si="21"/>
        <v>0.85419642857142852</v>
      </c>
      <c r="F52" s="9">
        <f t="shared" si="22"/>
        <v>0.80674107142857132</v>
      </c>
      <c r="G52" s="9">
        <f t="shared" si="23"/>
        <v>0.76877678571428576</v>
      </c>
      <c r="H52" s="9">
        <f t="shared" si="24"/>
        <v>0.74030357142857139</v>
      </c>
      <c r="I52" s="9">
        <f t="shared" si="25"/>
        <v>0.71183035714285714</v>
      </c>
      <c r="J52" s="9">
        <f t="shared" si="26"/>
        <v>0.66437499999999994</v>
      </c>
      <c r="K52" s="44"/>
      <c r="L52" s="11">
        <v>40</v>
      </c>
      <c r="M52" s="11">
        <v>128000</v>
      </c>
      <c r="N52" s="11">
        <v>1168.72424</v>
      </c>
      <c r="P52" s="5">
        <v>-6.6719999999999997</v>
      </c>
      <c r="Q52" s="5">
        <v>5.2073675688817698</v>
      </c>
      <c r="R52" s="5">
        <v>3.464</v>
      </c>
      <c r="T52" s="47">
        <f t="shared" si="1"/>
        <v>0.93681550126368995</v>
      </c>
      <c r="U52" s="17">
        <f t="shared" ca="1" si="2"/>
        <v>1177.5895401300643</v>
      </c>
      <c r="V52" s="17">
        <f t="shared" ca="1" si="27"/>
        <v>1177.5895401300643</v>
      </c>
      <c r="W52" s="17">
        <f t="shared" ca="1" si="3"/>
        <v>0.68392677877758246</v>
      </c>
      <c r="X52" s="17">
        <f t="shared" ca="1" si="4"/>
        <v>2.3735923575431421</v>
      </c>
      <c r="Y52" s="17">
        <f ca="1">SUM(X52:X$56)</f>
        <v>12.285326980344829</v>
      </c>
      <c r="Z52" s="11">
        <v>116911.59098559697</v>
      </c>
      <c r="AA52" s="17">
        <f t="shared" si="5"/>
        <v>0.11691159098559696</v>
      </c>
      <c r="AB52" s="21">
        <f t="shared" si="28"/>
        <v>0.11691159098559696</v>
      </c>
      <c r="AC52" s="18"/>
      <c r="AD52" s="47">
        <f t="shared" si="6"/>
        <v>0.72003517854493859</v>
      </c>
      <c r="AE52" s="17">
        <f t="shared" ca="1" si="7"/>
        <v>-117.51806298082722</v>
      </c>
      <c r="AF52" s="1">
        <f t="shared" ca="1" si="29"/>
        <v>117.51806298082722</v>
      </c>
      <c r="AG52" s="17">
        <f t="shared" ca="1" si="8"/>
        <v>0.41169667003491961</v>
      </c>
      <c r="AH52" s="17">
        <f t="shared" ca="1" si="9"/>
        <v>-2.7207080154637202</v>
      </c>
      <c r="AI52" s="17">
        <f ca="1">ABS(SUM(AH52:AH$56))</f>
        <v>16.281194504596712</v>
      </c>
      <c r="AJ52" s="11">
        <v>-161382.91370452053</v>
      </c>
      <c r="AK52" s="17">
        <f t="shared" si="10"/>
        <v>-0.16138291370452051</v>
      </c>
      <c r="AL52" s="17">
        <f t="shared" si="30"/>
        <v>0.16138291370452051</v>
      </c>
      <c r="AM52" s="18"/>
      <c r="AN52" s="47">
        <f t="shared" si="11"/>
        <v>0.47523665797777476</v>
      </c>
      <c r="AO52" s="17">
        <f t="shared" ca="1" si="12"/>
        <v>21.993067238100824</v>
      </c>
      <c r="AP52" s="1">
        <f t="shared" ca="1" si="31"/>
        <v>21.993067238100824</v>
      </c>
      <c r="AQ52" s="17">
        <f t="shared" ca="1" si="13"/>
        <v>0.22241473345401841</v>
      </c>
      <c r="AR52" s="17">
        <f t="shared" ca="1" si="14"/>
        <v>1.9609176714516499</v>
      </c>
      <c r="AS52" s="17">
        <f ca="1">ABS(SUM(AR52:AR$56))</f>
        <v>15.308277124383384</v>
      </c>
      <c r="AT52" s="11">
        <v>160679.41386128054</v>
      </c>
      <c r="AU52" s="17">
        <f t="shared" si="15"/>
        <v>0.16067941386128054</v>
      </c>
      <c r="AV52" s="17">
        <f t="shared" si="32"/>
        <v>0.16067941386128054</v>
      </c>
      <c r="AW52" s="18"/>
      <c r="AX52" s="19">
        <f t="shared" ca="1" si="16"/>
        <v>1183.6432381241577</v>
      </c>
      <c r="AY52" s="19">
        <f t="shared" ca="1" si="17"/>
        <v>0.82868468098809678</v>
      </c>
      <c r="AZ52" s="19">
        <f t="shared" ca="1" si="18"/>
        <v>25.501958788050349</v>
      </c>
      <c r="BA52" s="19">
        <f t="shared" si="19"/>
        <v>0.25085094079507225</v>
      </c>
      <c r="BB52" s="18"/>
      <c r="BC52" s="19">
        <f t="shared" ca="1" si="33"/>
        <v>4.6367197796455182</v>
      </c>
      <c r="BD52" s="19">
        <f t="shared" si="34"/>
        <v>4.5609261962740406E-2</v>
      </c>
      <c r="BE52" s="18"/>
      <c r="BF52" s="19">
        <f t="shared" ca="1" si="35"/>
        <v>968.43537664703808</v>
      </c>
      <c r="BG52" s="19">
        <f t="shared" ca="1" si="36"/>
        <v>0.67801473899026099</v>
      </c>
      <c r="BH52" s="18"/>
      <c r="BI52" s="19">
        <f t="shared" ca="1" si="37"/>
        <v>11.591799449113795</v>
      </c>
      <c r="BJ52" s="19">
        <f t="shared" si="38"/>
        <v>0.11402315490685103</v>
      </c>
    </row>
    <row r="53" spans="2:62" ht="16.5" x14ac:dyDescent="0.3">
      <c r="B53" s="5">
        <v>0.8</v>
      </c>
      <c r="C53" s="9">
        <v>0.94212571428571423</v>
      </c>
      <c r="D53" s="9">
        <f t="shared" si="20"/>
        <v>0.87617691428571431</v>
      </c>
      <c r="E53" s="9">
        <f t="shared" si="21"/>
        <v>0.84791314285714281</v>
      </c>
      <c r="F53" s="9">
        <f t="shared" si="22"/>
        <v>0.80080685714285704</v>
      </c>
      <c r="G53" s="9">
        <f t="shared" si="23"/>
        <v>0.76312182857142863</v>
      </c>
      <c r="H53" s="9">
        <f t="shared" si="24"/>
        <v>0.73485805714285712</v>
      </c>
      <c r="I53" s="9">
        <f t="shared" si="25"/>
        <v>0.70659428571428573</v>
      </c>
      <c r="J53" s="9">
        <f t="shared" si="26"/>
        <v>0.65948799999999996</v>
      </c>
      <c r="K53" s="44"/>
      <c r="L53" s="11">
        <v>41</v>
      </c>
      <c r="M53" s="11">
        <v>131200</v>
      </c>
      <c r="N53" s="11">
        <v>1227.7854499999999</v>
      </c>
      <c r="P53" s="5">
        <v>-6.7910000000000004</v>
      </c>
      <c r="Q53" s="5">
        <v>5.7589477652675303</v>
      </c>
      <c r="R53" s="5">
        <v>4.53</v>
      </c>
      <c r="T53" s="47">
        <f t="shared" si="1"/>
        <v>0.9535242909295143</v>
      </c>
      <c r="U53" s="17">
        <f t="shared" ca="1" si="2"/>
        <v>1198.5927108847823</v>
      </c>
      <c r="V53" s="17">
        <f t="shared" ca="1" si="27"/>
        <v>1198.5927108847823</v>
      </c>
      <c r="W53" s="17">
        <f t="shared" ca="1" si="3"/>
        <v>0.65634908608493703</v>
      </c>
      <c r="X53" s="17">
        <f t="shared" ca="1" si="4"/>
        <v>2.5380154329609983</v>
      </c>
      <c r="Y53" s="17">
        <f ca="1">SUM(X53:X$56)</f>
        <v>9.9117346228016867</v>
      </c>
      <c r="Z53" s="11">
        <v>77598.544648493524</v>
      </c>
      <c r="AA53" s="17">
        <f t="shared" si="5"/>
        <v>7.7598544648493528E-2</v>
      </c>
      <c r="AB53" s="21">
        <f t="shared" si="28"/>
        <v>7.7598544648493528E-2</v>
      </c>
      <c r="AC53" s="18"/>
      <c r="AD53" s="47">
        <f t="shared" si="6"/>
        <v>0.79630349260823008</v>
      </c>
      <c r="AE53" s="17">
        <f t="shared" ca="1" si="7"/>
        <v>-129.96593331077946</v>
      </c>
      <c r="AF53" s="1">
        <f t="shared" ca="1" si="29"/>
        <v>129.96593331077946</v>
      </c>
      <c r="AG53" s="17">
        <f t="shared" ca="1" si="8"/>
        <v>0.38899594781100744</v>
      </c>
      <c r="AH53" s="17">
        <f t="shared" ca="1" si="9"/>
        <v>-3.1609474239623507</v>
      </c>
      <c r="AI53" s="17">
        <f ca="1">ABS(SUM(AH53:AH$56))</f>
        <v>13.560486489132989</v>
      </c>
      <c r="AJ53" s="11">
        <v>-109283.09128981104</v>
      </c>
      <c r="AK53" s="17">
        <f t="shared" si="10"/>
        <v>-0.10928309128981104</v>
      </c>
      <c r="AL53" s="17">
        <f t="shared" si="30"/>
        <v>0.10928309128981104</v>
      </c>
      <c r="AM53" s="18"/>
      <c r="AN53" s="47">
        <f t="shared" si="11"/>
        <v>0.62148442859102759</v>
      </c>
      <c r="AO53" s="17">
        <f t="shared" ca="1" si="12"/>
        <v>28.761141624883582</v>
      </c>
      <c r="AP53" s="1">
        <f t="shared" ca="1" si="31"/>
        <v>28.761141624883582</v>
      </c>
      <c r="AQ53" s="17">
        <f t="shared" ca="1" si="13"/>
        <v>0.21150232458696117</v>
      </c>
      <c r="AR53" s="17">
        <f t="shared" ca="1" si="14"/>
        <v>2.6939535906963217</v>
      </c>
      <c r="AS53" s="17">
        <f ca="1">ABS(SUM(AR53:AR$56))</f>
        <v>13.347359452931734</v>
      </c>
      <c r="AT53" s="11">
        <v>111692.92706325371</v>
      </c>
      <c r="AU53" s="17">
        <f t="shared" si="15"/>
        <v>0.11169292706325371</v>
      </c>
      <c r="AV53" s="17">
        <f t="shared" si="32"/>
        <v>0.11169292706325371</v>
      </c>
      <c r="AW53" s="18"/>
      <c r="AX53" s="19">
        <f t="shared" ca="1" si="16"/>
        <v>1205.9613732102034</v>
      </c>
      <c r="AY53" s="19">
        <f t="shared" ca="1" si="17"/>
        <v>0.79173556413969703</v>
      </c>
      <c r="AZ53" s="19">
        <f t="shared" ca="1" si="18"/>
        <v>21.454166994329334</v>
      </c>
      <c r="BA53" s="19">
        <f t="shared" si="19"/>
        <v>0.17101274433559918</v>
      </c>
      <c r="BB53" s="18"/>
      <c r="BC53" s="19">
        <f t="shared" ca="1" si="33"/>
        <v>3.9007576353326061</v>
      </c>
      <c r="BD53" s="19">
        <f t="shared" si="34"/>
        <v>3.1093226242836215E-2</v>
      </c>
      <c r="BE53" s="18"/>
      <c r="BF53" s="19">
        <f t="shared" ca="1" si="35"/>
        <v>986.6956689901665</v>
      </c>
      <c r="BG53" s="19">
        <f t="shared" ca="1" si="36"/>
        <v>0.64778364338702488</v>
      </c>
      <c r="BH53" s="18"/>
      <c r="BI53" s="19">
        <f t="shared" ca="1" si="37"/>
        <v>9.7518940883315164</v>
      </c>
      <c r="BJ53" s="19">
        <f t="shared" si="38"/>
        <v>7.7733065607090535E-2</v>
      </c>
    </row>
    <row r="54" spans="2:62" ht="16.5" x14ac:dyDescent="0.3">
      <c r="B54" s="5">
        <v>0.82</v>
      </c>
      <c r="C54" s="9">
        <v>0.9237142857142856</v>
      </c>
      <c r="D54" s="9">
        <f t="shared" si="20"/>
        <v>0.85905428571428566</v>
      </c>
      <c r="E54" s="9">
        <f t="shared" si="21"/>
        <v>0.83134285714285705</v>
      </c>
      <c r="F54" s="9">
        <f t="shared" si="22"/>
        <v>0.78515714285714278</v>
      </c>
      <c r="G54" s="9">
        <f t="shared" si="23"/>
        <v>0.74820857142857133</v>
      </c>
      <c r="H54" s="9">
        <f t="shared" si="24"/>
        <v>0.72049714285714284</v>
      </c>
      <c r="I54" s="9">
        <f t="shared" si="25"/>
        <v>0.69278571428571423</v>
      </c>
      <c r="J54" s="9">
        <f t="shared" si="26"/>
        <v>0.64659999999999984</v>
      </c>
      <c r="K54" s="44"/>
      <c r="L54" s="11">
        <v>42</v>
      </c>
      <c r="M54" s="11">
        <v>134400</v>
      </c>
      <c r="N54" s="11">
        <v>1227.7854499999999</v>
      </c>
      <c r="P54" s="5">
        <v>-6.9050000000000002</v>
      </c>
      <c r="Q54" s="5">
        <v>6.2788033929684799</v>
      </c>
      <c r="R54" s="5">
        <v>5.5250000000000004</v>
      </c>
      <c r="T54" s="47">
        <f t="shared" si="1"/>
        <v>0.9695310306093794</v>
      </c>
      <c r="U54" s="17">
        <f t="shared" ca="1" si="2"/>
        <v>1218.7133954733354</v>
      </c>
      <c r="V54" s="17">
        <f t="shared" ca="1" si="27"/>
        <v>1218.7133954733354</v>
      </c>
      <c r="W54" s="17">
        <f t="shared" ca="1" si="3"/>
        <v>0.62877139339228449</v>
      </c>
      <c r="X54" s="17">
        <f t="shared" ca="1" si="4"/>
        <v>2.5806209048145621</v>
      </c>
      <c r="Y54" s="17">
        <f ca="1">SUM(X54:X$56)</f>
        <v>7.3737191898406884</v>
      </c>
      <c r="Z54" s="11">
        <v>45880.993855528126</v>
      </c>
      <c r="AA54" s="17">
        <f t="shared" si="5"/>
        <v>4.5880993855528129E-2</v>
      </c>
      <c r="AB54" s="21">
        <f t="shared" si="28"/>
        <v>4.5880993855528129E-2</v>
      </c>
      <c r="AC54" s="18"/>
      <c r="AD54" s="47">
        <f t="shared" si="6"/>
        <v>0.86818517462086064</v>
      </c>
      <c r="AE54" s="17">
        <f t="shared" ca="1" si="7"/>
        <v>-141.6978545913463</v>
      </c>
      <c r="AF54" s="1">
        <f t="shared" ca="1" si="29"/>
        <v>141.6978545913463</v>
      </c>
      <c r="AG54" s="17">
        <f t="shared" ca="1" si="8"/>
        <v>0.36662254001771366</v>
      </c>
      <c r="AH54" s="17">
        <f t="shared" ca="1" si="9"/>
        <v>-3.4462836301915654</v>
      </c>
      <c r="AI54" s="17">
        <f ca="1">ABS(SUM(AH54:AH$56))</f>
        <v>10.399539065170639</v>
      </c>
      <c r="AJ54" s="11">
        <v>-65889.534524585484</v>
      </c>
      <c r="AK54" s="17">
        <f t="shared" si="10"/>
        <v>-6.5889534524585486E-2</v>
      </c>
      <c r="AL54" s="17">
        <f t="shared" si="30"/>
        <v>6.5889534524585486E-2</v>
      </c>
      <c r="AM54" s="18"/>
      <c r="AN54" s="47">
        <f t="shared" si="11"/>
        <v>0.7579914940321032</v>
      </c>
      <c r="AO54" s="17">
        <f t="shared" ca="1" si="12"/>
        <v>35.078434321739905</v>
      </c>
      <c r="AP54" s="1">
        <f t="shared" ca="1" si="31"/>
        <v>35.078434321739905</v>
      </c>
      <c r="AQ54" s="17">
        <f t="shared" ca="1" si="13"/>
        <v>0.19741539677676012</v>
      </c>
      <c r="AR54" s="17">
        <f t="shared" ca="1" si="14"/>
        <v>3.2856718738625115</v>
      </c>
      <c r="AS54" s="17">
        <f ca="1">ABS(SUM(AR54:AR$56))</f>
        <v>10.653405862235411</v>
      </c>
      <c r="AT54" s="11">
        <v>68981.376813872164</v>
      </c>
      <c r="AU54" s="17">
        <f t="shared" si="15"/>
        <v>6.8981376813872161E-2</v>
      </c>
      <c r="AV54" s="17">
        <f t="shared" si="32"/>
        <v>6.8981376813872161E-2</v>
      </c>
      <c r="AW54" s="18"/>
      <c r="AX54" s="19">
        <f t="shared" ca="1" si="16"/>
        <v>1227.4245878490462</v>
      </c>
      <c r="AY54" s="19">
        <f t="shared" ca="1" si="17"/>
        <v>0.75414745964038143</v>
      </c>
      <c r="AZ54" s="19">
        <f t="shared" ca="1" si="18"/>
        <v>16.613765495038951</v>
      </c>
      <c r="BA54" s="19">
        <f t="shared" si="19"/>
        <v>0.10378238592453114</v>
      </c>
      <c r="BB54" s="18"/>
      <c r="BC54" s="19">
        <f t="shared" ca="1" si="33"/>
        <v>3.0206846354616275</v>
      </c>
      <c r="BD54" s="19">
        <f t="shared" si="34"/>
        <v>1.8869524713551116E-2</v>
      </c>
      <c r="BE54" s="18"/>
      <c r="BF54" s="19">
        <f t="shared" ca="1" si="35"/>
        <v>1004.2564809674014</v>
      </c>
      <c r="BG54" s="19">
        <f t="shared" ca="1" si="36"/>
        <v>0.61702973970576658</v>
      </c>
      <c r="BH54" s="18"/>
      <c r="BI54" s="19">
        <f t="shared" ca="1" si="37"/>
        <v>7.5517115886540687</v>
      </c>
      <c r="BJ54" s="19">
        <f t="shared" si="38"/>
        <v>4.7173811783877785E-2</v>
      </c>
    </row>
    <row r="55" spans="2:62" ht="16.5" x14ac:dyDescent="0.3">
      <c r="B55" s="5">
        <v>0.84</v>
      </c>
      <c r="C55" s="9">
        <v>0.88741142857142863</v>
      </c>
      <c r="D55" s="9">
        <f t="shared" si="20"/>
        <v>0.82529262857142871</v>
      </c>
      <c r="E55" s="9">
        <f t="shared" si="21"/>
        <v>0.79867028571428578</v>
      </c>
      <c r="F55" s="9">
        <f t="shared" si="22"/>
        <v>0.7542997142857143</v>
      </c>
      <c r="G55" s="9">
        <f t="shared" si="23"/>
        <v>0.7188032571428572</v>
      </c>
      <c r="H55" s="9">
        <f t="shared" si="24"/>
        <v>0.69218091428571438</v>
      </c>
      <c r="I55" s="9">
        <f t="shared" si="25"/>
        <v>0.66555857142857144</v>
      </c>
      <c r="J55" s="9">
        <f t="shared" si="26"/>
        <v>0.62118799999999996</v>
      </c>
      <c r="K55" s="44"/>
      <c r="L55" s="11">
        <v>43</v>
      </c>
      <c r="M55" s="11">
        <v>137600</v>
      </c>
      <c r="N55" s="11">
        <v>1227.7854499999999</v>
      </c>
      <c r="P55" s="5">
        <v>-7.016</v>
      </c>
      <c r="Q55" s="5">
        <v>6.7694184558891903</v>
      </c>
      <c r="R55" s="5">
        <v>6.444</v>
      </c>
      <c r="T55" s="47">
        <f t="shared" si="1"/>
        <v>0.98511654029766926</v>
      </c>
      <c r="U55" s="17">
        <f t="shared" ca="1" si="2"/>
        <v>1238.3045883621899</v>
      </c>
      <c r="V55" s="17">
        <f t="shared" ca="1" si="27"/>
        <v>1238.3045883621899</v>
      </c>
      <c r="W55" s="17">
        <f t="shared" ca="1" si="3"/>
        <v>0.61222477777670292</v>
      </c>
      <c r="X55" s="17">
        <f t="shared" ca="1" si="4"/>
        <v>2.6221051800404016</v>
      </c>
      <c r="Y55" s="17">
        <f ca="1">SUM(X55:X$56)</f>
        <v>4.7930982850261259</v>
      </c>
      <c r="Z55" s="11">
        <v>22285.092448037922</v>
      </c>
      <c r="AA55" s="17">
        <f t="shared" si="5"/>
        <v>2.2285092448037922E-2</v>
      </c>
      <c r="AB55" s="21">
        <f t="shared" si="28"/>
        <v>2.2285092448037922E-2</v>
      </c>
      <c r="AC55" s="18"/>
      <c r="AD55" s="47">
        <f t="shared" si="6"/>
        <v>0.93602369374863725</v>
      </c>
      <c r="AE55" s="17">
        <f t="shared" ca="1" si="7"/>
        <v>-152.76988496004938</v>
      </c>
      <c r="AF55" s="1">
        <f t="shared" ca="1" si="29"/>
        <v>152.76988496004938</v>
      </c>
      <c r="AG55" s="17">
        <f t="shared" ca="1" si="8"/>
        <v>0.34600094902197126</v>
      </c>
      <c r="AH55" s="17">
        <f t="shared" ca="1" si="9"/>
        <v>-3.7155703961958242</v>
      </c>
      <c r="AI55" s="17">
        <f ca="1">ABS(SUM(AH55:AH$56))</f>
        <v>6.9532554349790736</v>
      </c>
      <c r="AJ55" s="11">
        <v>-32611.009516039434</v>
      </c>
      <c r="AK55" s="17">
        <f t="shared" si="10"/>
        <v>-3.2611009516039437E-2</v>
      </c>
      <c r="AL55" s="17">
        <f t="shared" si="30"/>
        <v>3.2611009516039437E-2</v>
      </c>
      <c r="AM55" s="18"/>
      <c r="AN55" s="47">
        <f t="shared" si="11"/>
        <v>0.88407188914803136</v>
      </c>
      <c r="AO55" s="17">
        <f t="shared" ca="1" si="12"/>
        <v>40.91320013923837</v>
      </c>
      <c r="AP55" s="1">
        <f t="shared" ca="1" si="31"/>
        <v>40.91320013923837</v>
      </c>
      <c r="AQ55" s="17">
        <f t="shared" ca="1" si="13"/>
        <v>0.18233643179682701</v>
      </c>
      <c r="AR55" s="17">
        <f t="shared" ca="1" si="14"/>
        <v>3.8321935846461583</v>
      </c>
      <c r="AS55" s="17">
        <f ca="1">ABS(SUM(AR55:AR$56))</f>
        <v>7.3677339883728994</v>
      </c>
      <c r="AT55" s="11">
        <v>34890.478054718849</v>
      </c>
      <c r="AU55" s="17">
        <f t="shared" si="15"/>
        <v>3.489047805471885E-2</v>
      </c>
      <c r="AV55" s="17">
        <f t="shared" si="32"/>
        <v>3.489047805471885E-2</v>
      </c>
      <c r="AW55" s="18"/>
      <c r="AX55" s="19">
        <f t="shared" ca="1" si="16"/>
        <v>1248.3632409099496</v>
      </c>
      <c r="AY55" s="19">
        <f t="shared" ca="1" si="17"/>
        <v>0.72648634509413668</v>
      </c>
      <c r="AZ55" s="19">
        <f t="shared" ca="1" si="18"/>
        <v>11.207366168614803</v>
      </c>
      <c r="BA55" s="19">
        <f t="shared" si="19"/>
        <v>5.1682694896784426E-2</v>
      </c>
      <c r="BB55" s="18"/>
      <c r="BC55" s="19">
        <f t="shared" ca="1" si="33"/>
        <v>2.0377029397481459</v>
      </c>
      <c r="BD55" s="19">
        <f t="shared" si="34"/>
        <v>9.396853617597168E-3</v>
      </c>
      <c r="BE55" s="18"/>
      <c r="BF55" s="19">
        <f t="shared" ca="1" si="35"/>
        <v>1021.3881061990497</v>
      </c>
      <c r="BG55" s="19">
        <f t="shared" ca="1" si="36"/>
        <v>0.59439791871338454</v>
      </c>
      <c r="BH55" s="18"/>
      <c r="BI55" s="19">
        <f t="shared" ca="1" si="37"/>
        <v>5.0942573493703653</v>
      </c>
      <c r="BJ55" s="19">
        <f t="shared" si="38"/>
        <v>2.3492134043992922E-2</v>
      </c>
    </row>
    <row r="56" spans="2:62" ht="16.5" x14ac:dyDescent="0.3">
      <c r="B56" s="5">
        <v>0.86</v>
      </c>
      <c r="C56" s="9">
        <v>0.86485857142857137</v>
      </c>
      <c r="D56" s="9">
        <f t="shared" si="20"/>
        <v>0.80431847142857138</v>
      </c>
      <c r="E56" s="9">
        <f t="shared" si="21"/>
        <v>0.7783727142857142</v>
      </c>
      <c r="F56" s="9">
        <f t="shared" si="22"/>
        <v>0.73512978571428567</v>
      </c>
      <c r="G56" s="9">
        <f t="shared" si="23"/>
        <v>0.70053544285714286</v>
      </c>
      <c r="H56" s="9">
        <f t="shared" si="24"/>
        <v>0.67458968571428568</v>
      </c>
      <c r="I56" s="9">
        <f t="shared" si="25"/>
        <v>0.6486439285714285</v>
      </c>
      <c r="J56" s="9">
        <f t="shared" si="26"/>
        <v>0.60540099999999997</v>
      </c>
      <c r="K56" s="44"/>
      <c r="L56" s="11">
        <v>44</v>
      </c>
      <c r="M56" s="11">
        <v>140800</v>
      </c>
      <c r="N56" s="11">
        <v>1001.425</v>
      </c>
      <c r="P56" s="5">
        <v>-7.1219999999999999</v>
      </c>
      <c r="Q56" s="5">
        <v>7.2321016028757397</v>
      </c>
      <c r="R56" s="5">
        <v>7.2889999999999997</v>
      </c>
      <c r="T56" s="47">
        <f t="shared" si="1"/>
        <v>1</v>
      </c>
      <c r="U56" s="17">
        <f t="shared" ca="1" si="2"/>
        <v>1257.0132950848797</v>
      </c>
      <c r="V56" s="17">
        <f t="shared" ca="1" si="27"/>
        <v>1257.0132950848797</v>
      </c>
      <c r="W56" s="17">
        <f t="shared" ca="1" si="3"/>
        <v>0.58464708508405749</v>
      </c>
      <c r="X56" s="17">
        <f t="shared" ca="1" si="4"/>
        <v>2.1709931049857243</v>
      </c>
      <c r="Y56" s="17">
        <f ca="1">SUM(X56:X$56)</f>
        <v>2.1709931049857243</v>
      </c>
      <c r="Z56" s="11">
        <v>6947.1779359543179</v>
      </c>
      <c r="AA56" s="17">
        <f t="shared" si="5"/>
        <v>6.9471779359543181E-3</v>
      </c>
      <c r="AB56" s="21">
        <f t="shared" si="28"/>
        <v>6.9471779359543181E-3</v>
      </c>
      <c r="AC56" s="18"/>
      <c r="AD56" s="47">
        <f t="shared" si="6"/>
        <v>1</v>
      </c>
      <c r="AE56" s="17">
        <f t="shared" ca="1" si="7"/>
        <v>-163.21155754960481</v>
      </c>
      <c r="AF56" s="1">
        <f t="shared" ca="1" si="29"/>
        <v>163.21155754960481</v>
      </c>
      <c r="AG56" s="17">
        <f t="shared" ca="1" si="8"/>
        <v>0.32630226842360699</v>
      </c>
      <c r="AH56" s="17">
        <f t="shared" ca="1" si="9"/>
        <v>-3.2376850387832494</v>
      </c>
      <c r="AI56" s="17">
        <f ca="1">ABS(SUM(AH56:AH$56))</f>
        <v>3.2376850387832494</v>
      </c>
      <c r="AJ56" s="11">
        <v>-10360.592124106399</v>
      </c>
      <c r="AK56" s="17">
        <f t="shared" si="10"/>
        <v>-1.0360592124106399E-2</v>
      </c>
      <c r="AL56" s="17">
        <f t="shared" si="30"/>
        <v>1.0360592124106399E-2</v>
      </c>
      <c r="AM56" s="18"/>
      <c r="AN56" s="47">
        <f t="shared" si="11"/>
        <v>1</v>
      </c>
      <c r="AO56" s="17">
        <f t="shared" ca="1" si="12"/>
        <v>46.278137153151526</v>
      </c>
      <c r="AP56" s="1">
        <f t="shared" ca="1" si="31"/>
        <v>46.278137153151526</v>
      </c>
      <c r="AQ56" s="17">
        <f t="shared" ca="1" si="13"/>
        <v>0.16765428168478613</v>
      </c>
      <c r="AR56" s="17">
        <f t="shared" ca="1" si="14"/>
        <v>3.5355404037267415</v>
      </c>
      <c r="AS56" s="17">
        <f ca="1">ABS(SUM(AR56:AR$56))</f>
        <v>3.5355404037267415</v>
      </c>
      <c r="AT56" s="11">
        <v>11313.729291925572</v>
      </c>
      <c r="AU56" s="17">
        <f t="shared" si="15"/>
        <v>1.1313729291925572E-2</v>
      </c>
      <c r="AV56" s="17">
        <f t="shared" si="32"/>
        <v>1.1313729291925572E-2</v>
      </c>
      <c r="AW56" s="18"/>
      <c r="AX56" s="19">
        <f t="shared" ca="1" si="16"/>
        <v>1268.4092803650881</v>
      </c>
      <c r="AY56" s="19">
        <f t="shared" ca="1" si="17"/>
        <v>0.69021253440003427</v>
      </c>
      <c r="AZ56" s="19">
        <f t="shared" ca="1" si="18"/>
        <v>5.2626857609628086</v>
      </c>
      <c r="BA56" s="19">
        <f t="shared" si="19"/>
        <v>1.6518820599869446E-2</v>
      </c>
      <c r="BB56" s="18"/>
      <c r="BC56" s="19">
        <f t="shared" ca="1" si="33"/>
        <v>0.95685195653869248</v>
      </c>
      <c r="BD56" s="19">
        <f t="shared" si="34"/>
        <v>3.0034219272489903E-3</v>
      </c>
      <c r="BE56" s="18"/>
      <c r="BF56" s="19">
        <f t="shared" ca="1" si="35"/>
        <v>1037.7894112077993</v>
      </c>
      <c r="BG56" s="19">
        <f t="shared" ca="1" si="36"/>
        <v>0.56471934632730081</v>
      </c>
      <c r="BH56" s="18"/>
      <c r="BI56" s="19">
        <f t="shared" ca="1" si="37"/>
        <v>2.3921298913467313</v>
      </c>
      <c r="BJ56" s="19">
        <f t="shared" si="38"/>
        <v>7.5085548181224758E-3</v>
      </c>
    </row>
    <row r="57" spans="2:62" ht="16.5" x14ac:dyDescent="0.3">
      <c r="B57" s="5">
        <v>0.88</v>
      </c>
      <c r="C57" s="9">
        <v>0.84733714285714268</v>
      </c>
      <c r="D57" s="9">
        <f t="shared" si="20"/>
        <v>0.78802354285714271</v>
      </c>
      <c r="E57" s="9">
        <f t="shared" si="21"/>
        <v>0.76260342857142838</v>
      </c>
      <c r="F57" s="9">
        <f t="shared" si="22"/>
        <v>0.72023657142857123</v>
      </c>
      <c r="G57" s="9">
        <f t="shared" si="23"/>
        <v>0.68634308571428559</v>
      </c>
      <c r="H57" s="9">
        <f t="shared" si="24"/>
        <v>0.66092297142857126</v>
      </c>
      <c r="I57" s="9">
        <f t="shared" si="25"/>
        <v>0.63550285714285704</v>
      </c>
      <c r="J57" s="9">
        <f t="shared" si="26"/>
        <v>0.59313599999999989</v>
      </c>
      <c r="K57" s="44"/>
      <c r="L57" s="3"/>
      <c r="M57" s="11"/>
      <c r="N57" s="11"/>
      <c r="P57" s="40"/>
      <c r="T57" s="17"/>
      <c r="U57" s="17"/>
      <c r="V57" s="17">
        <f t="shared" si="27"/>
        <v>0</v>
      </c>
      <c r="W57" s="17"/>
      <c r="X57" s="17">
        <f t="shared" ca="1" si="4"/>
        <v>0</v>
      </c>
      <c r="Y57" s="17">
        <v>0</v>
      </c>
      <c r="Z57" s="11">
        <v>0</v>
      </c>
      <c r="AA57" s="17">
        <f t="shared" si="5"/>
        <v>0</v>
      </c>
      <c r="AB57" s="21">
        <f t="shared" si="28"/>
        <v>0</v>
      </c>
      <c r="AC57" s="18"/>
      <c r="AD57" s="17"/>
      <c r="AE57" s="17"/>
      <c r="AF57" s="1">
        <f t="shared" si="29"/>
        <v>0</v>
      </c>
      <c r="AG57" s="17"/>
      <c r="AH57" s="17"/>
      <c r="AI57" s="17">
        <v>0</v>
      </c>
      <c r="AJ57" s="11">
        <v>0</v>
      </c>
      <c r="AK57" s="17">
        <v>0</v>
      </c>
      <c r="AL57" s="17">
        <f t="shared" si="30"/>
        <v>0</v>
      </c>
      <c r="AM57" s="18"/>
      <c r="AN57" s="17"/>
      <c r="AO57" s="17"/>
      <c r="AP57" s="1">
        <f t="shared" si="31"/>
        <v>0</v>
      </c>
      <c r="AQ57" s="17"/>
      <c r="AR57" s="17"/>
      <c r="AS57" s="17">
        <v>0</v>
      </c>
      <c r="AT57" s="11">
        <v>0</v>
      </c>
      <c r="AU57" s="17">
        <v>0</v>
      </c>
      <c r="AV57" s="17">
        <f t="shared" si="32"/>
        <v>0</v>
      </c>
      <c r="AW57" s="18"/>
      <c r="AX57" s="19"/>
      <c r="AY57" s="19"/>
      <c r="AZ57" s="19">
        <f>SQRT((Y57^2)+(AK57^2)+(AU57^2))</f>
        <v>0</v>
      </c>
      <c r="BA57" s="19">
        <f>SQRT((Z57^2)+(0.9*AL57^2)+(AV57^2))/1000000</f>
        <v>0</v>
      </c>
      <c r="BB57" s="18"/>
      <c r="BC57" s="19">
        <f t="shared" si="33"/>
        <v>0</v>
      </c>
      <c r="BD57" s="19">
        <f t="shared" si="34"/>
        <v>0</v>
      </c>
      <c r="BE57" s="18"/>
      <c r="BF57" s="19">
        <f t="shared" si="35"/>
        <v>0</v>
      </c>
      <c r="BG57" s="19">
        <f t="shared" si="36"/>
        <v>0</v>
      </c>
      <c r="BH57" s="18"/>
      <c r="BI57" s="19">
        <f t="shared" si="37"/>
        <v>0</v>
      </c>
      <c r="BJ57" s="19">
        <f t="shared" si="38"/>
        <v>0</v>
      </c>
    </row>
    <row r="58" spans="2:62" x14ac:dyDescent="0.25">
      <c r="B58" s="5">
        <v>0.9</v>
      </c>
      <c r="C58" s="9">
        <v>0.83507714285714296</v>
      </c>
      <c r="D58" s="9">
        <f t="shared" si="20"/>
        <v>0.77662174285714303</v>
      </c>
      <c r="E58" s="9">
        <f t="shared" si="21"/>
        <v>0.75156942857142872</v>
      </c>
      <c r="F58" s="9">
        <f t="shared" si="22"/>
        <v>0.70981557142857155</v>
      </c>
      <c r="G58" s="9">
        <f t="shared" si="23"/>
        <v>0.6764124857142858</v>
      </c>
      <c r="H58" s="9">
        <f t="shared" si="24"/>
        <v>0.6513601714285715</v>
      </c>
      <c r="I58" s="9">
        <f t="shared" si="25"/>
        <v>0.62630785714285719</v>
      </c>
      <c r="J58" s="9">
        <f t="shared" si="26"/>
        <v>0.58455400000000002</v>
      </c>
      <c r="K58" s="44"/>
      <c r="L58" s="44"/>
      <c r="N58" s="40"/>
    </row>
    <row r="59" spans="2:62" x14ac:dyDescent="0.25">
      <c r="B59" s="5">
        <v>0.92</v>
      </c>
      <c r="C59" s="9">
        <v>0.81937857142857151</v>
      </c>
      <c r="D59" s="9">
        <f t="shared" si="20"/>
        <v>0.76202207142857159</v>
      </c>
      <c r="E59" s="9">
        <f t="shared" si="21"/>
        <v>0.73744071428571434</v>
      </c>
      <c r="F59" s="9">
        <f t="shared" si="22"/>
        <v>0.69647178571428581</v>
      </c>
      <c r="G59" s="9">
        <f t="shared" si="23"/>
        <v>0.66369664285714292</v>
      </c>
      <c r="H59" s="9">
        <f t="shared" si="24"/>
        <v>0.63911528571428577</v>
      </c>
      <c r="I59" s="9">
        <f t="shared" si="25"/>
        <v>0.61453392857142863</v>
      </c>
      <c r="J59" s="9">
        <f t="shared" si="26"/>
        <v>0.57356499999999999</v>
      </c>
      <c r="K59" s="44"/>
      <c r="L59" s="44"/>
    </row>
    <row r="60" spans="2:62" ht="15.75" thickBot="1" x14ac:dyDescent="0.3">
      <c r="B60" s="5">
        <v>0.94</v>
      </c>
      <c r="C60" s="9">
        <v>0.80133714285714297</v>
      </c>
      <c r="D60" s="9">
        <f t="shared" si="20"/>
        <v>0.745243542857143</v>
      </c>
      <c r="E60" s="9">
        <f t="shared" si="21"/>
        <v>0.72120342857142872</v>
      </c>
      <c r="F60" s="9">
        <f t="shared" si="22"/>
        <v>0.68113657142857154</v>
      </c>
      <c r="G60" s="9">
        <f t="shared" si="23"/>
        <v>0.64908308571428586</v>
      </c>
      <c r="H60" s="9">
        <f t="shared" si="24"/>
        <v>0.62504297142857157</v>
      </c>
      <c r="I60" s="9">
        <f t="shared" si="25"/>
        <v>0.60100285714285717</v>
      </c>
      <c r="J60" s="9">
        <f t="shared" si="26"/>
        <v>0.56093599999999999</v>
      </c>
      <c r="K60" s="44"/>
      <c r="L60" s="44"/>
    </row>
    <row r="61" spans="2:62" ht="15" customHeight="1" x14ac:dyDescent="0.25">
      <c r="B61" s="5">
        <v>0.96</v>
      </c>
      <c r="C61" s="9">
        <v>0.78469</v>
      </c>
      <c r="D61" s="9">
        <f t="shared" si="20"/>
        <v>0.72976170000000007</v>
      </c>
      <c r="E61" s="9">
        <f t="shared" si="21"/>
        <v>0.70622099999999999</v>
      </c>
      <c r="F61" s="9">
        <f t="shared" si="22"/>
        <v>0.66698649999999993</v>
      </c>
      <c r="G61" s="9">
        <f t="shared" si="23"/>
        <v>0.63559890000000008</v>
      </c>
      <c r="H61" s="9">
        <f t="shared" si="24"/>
        <v>0.6120582</v>
      </c>
      <c r="I61" s="9">
        <f t="shared" si="25"/>
        <v>0.58851750000000003</v>
      </c>
      <c r="J61" s="9">
        <f t="shared" si="26"/>
        <v>0.54928299999999997</v>
      </c>
      <c r="K61" s="44"/>
      <c r="L61" s="44"/>
      <c r="N61" s="56" t="s">
        <v>52</v>
      </c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8"/>
    </row>
    <row r="62" spans="2:62" ht="15" customHeight="1" x14ac:dyDescent="0.25">
      <c r="B62" s="5">
        <v>0.98</v>
      </c>
      <c r="C62" s="9">
        <v>0.76729142857142862</v>
      </c>
      <c r="D62" s="9">
        <f t="shared" si="20"/>
        <v>0.71358102857142869</v>
      </c>
      <c r="E62" s="9">
        <f t="shared" si="21"/>
        <v>0.6905622857142858</v>
      </c>
      <c r="F62" s="9">
        <f t="shared" si="22"/>
        <v>0.65219771428571427</v>
      </c>
      <c r="G62" s="9">
        <f t="shared" si="23"/>
        <v>0.62150605714285723</v>
      </c>
      <c r="H62" s="9">
        <f t="shared" si="24"/>
        <v>0.59848731428571433</v>
      </c>
      <c r="I62" s="9">
        <f t="shared" si="25"/>
        <v>0.57546857142857144</v>
      </c>
      <c r="J62" s="9">
        <f t="shared" si="26"/>
        <v>0.53710400000000003</v>
      </c>
      <c r="K62" s="44"/>
      <c r="L62" s="44"/>
      <c r="N62" s="59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1"/>
    </row>
    <row r="63" spans="2:62" ht="15" customHeight="1" thickBot="1" x14ac:dyDescent="0.3">
      <c r="B63" s="5">
        <v>1</v>
      </c>
      <c r="C63" s="9">
        <v>0.74645857142857153</v>
      </c>
      <c r="D63" s="9">
        <f t="shared" si="20"/>
        <v>0.6942064714285715</v>
      </c>
      <c r="E63" s="9">
        <f t="shared" si="21"/>
        <v>0.67181271428571443</v>
      </c>
      <c r="F63" s="9">
        <f t="shared" si="22"/>
        <v>0.63448978571428583</v>
      </c>
      <c r="G63" s="9">
        <f t="shared" si="23"/>
        <v>0.60463144285714299</v>
      </c>
      <c r="H63" s="9">
        <f t="shared" si="24"/>
        <v>0.5822376857142858</v>
      </c>
      <c r="I63" s="9">
        <f t="shared" si="25"/>
        <v>0.55984392857142862</v>
      </c>
      <c r="J63" s="9">
        <f t="shared" si="26"/>
        <v>0.52252100000000001</v>
      </c>
      <c r="K63" s="44"/>
      <c r="L63" s="44"/>
      <c r="N63" s="62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4"/>
    </row>
    <row r="64" spans="2:62" x14ac:dyDescent="0.25">
      <c r="B64" s="5">
        <v>1.02</v>
      </c>
      <c r="C64" s="9">
        <v>0.72896142857142865</v>
      </c>
      <c r="D64" s="9">
        <f t="shared" si="20"/>
        <v>0.67793412857142865</v>
      </c>
      <c r="E64" s="9">
        <f t="shared" si="21"/>
        <v>0.6560652857142858</v>
      </c>
      <c r="F64" s="9">
        <f t="shared" si="22"/>
        <v>0.61961721428571437</v>
      </c>
      <c r="G64" s="9">
        <f t="shared" si="23"/>
        <v>0.59045875714285723</v>
      </c>
      <c r="H64" s="9">
        <f t="shared" si="24"/>
        <v>0.56858991428571437</v>
      </c>
      <c r="I64" s="9">
        <f t="shared" si="25"/>
        <v>0.54672107142857151</v>
      </c>
      <c r="J64" s="9">
        <f t="shared" si="26"/>
        <v>0.51027299999999998</v>
      </c>
      <c r="K64" s="44"/>
      <c r="L64" s="44"/>
      <c r="N64" s="22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4"/>
    </row>
    <row r="65" spans="2:42" x14ac:dyDescent="0.25">
      <c r="B65" s="5">
        <v>1.04</v>
      </c>
      <c r="C65" s="9">
        <v>0.7099671428571428</v>
      </c>
      <c r="D65" s="9">
        <f t="shared" si="20"/>
        <v>0.66026944285714284</v>
      </c>
      <c r="E65" s="9">
        <f t="shared" si="21"/>
        <v>0.63897042857142849</v>
      </c>
      <c r="F65" s="9">
        <f t="shared" si="22"/>
        <v>0.6034720714285714</v>
      </c>
      <c r="G65" s="9">
        <f t="shared" si="23"/>
        <v>0.57507338571428568</v>
      </c>
      <c r="H65" s="9">
        <f t="shared" si="24"/>
        <v>0.55377437142857144</v>
      </c>
      <c r="I65" s="9">
        <f t="shared" si="25"/>
        <v>0.5324753571428571</v>
      </c>
      <c r="J65" s="9">
        <f t="shared" si="26"/>
        <v>0.49697699999999995</v>
      </c>
      <c r="K65" s="44"/>
      <c r="L65" s="44"/>
      <c r="N65" s="22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4"/>
    </row>
    <row r="66" spans="2:42" x14ac:dyDescent="0.25">
      <c r="B66" s="5">
        <v>1.06</v>
      </c>
      <c r="C66" s="9">
        <v>0.69603285714285712</v>
      </c>
      <c r="D66" s="9">
        <f t="shared" si="20"/>
        <v>0.64731055714285712</v>
      </c>
      <c r="E66" s="9">
        <f t="shared" si="21"/>
        <v>0.62642957142857147</v>
      </c>
      <c r="F66" s="9">
        <f t="shared" si="22"/>
        <v>0.59162792857142854</v>
      </c>
      <c r="G66" s="9">
        <f t="shared" si="23"/>
        <v>0.5637866142857143</v>
      </c>
      <c r="H66" s="9">
        <f t="shared" si="24"/>
        <v>0.54290562857142854</v>
      </c>
      <c r="I66" s="9">
        <f t="shared" si="25"/>
        <v>0.5220246428571429</v>
      </c>
      <c r="J66" s="9">
        <f t="shared" si="26"/>
        <v>0.48722299999999996</v>
      </c>
      <c r="K66" s="44"/>
      <c r="L66" s="44"/>
      <c r="N66" s="22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4"/>
    </row>
    <row r="67" spans="2:42" x14ac:dyDescent="0.25">
      <c r="B67" s="5">
        <v>1.08</v>
      </c>
      <c r="C67" s="9">
        <v>0.6908885714285713</v>
      </c>
      <c r="D67" s="9">
        <f t="shared" si="20"/>
        <v>0.64252637142857139</v>
      </c>
      <c r="E67" s="9">
        <f t="shared" si="21"/>
        <v>0.62179971428571423</v>
      </c>
      <c r="F67" s="9">
        <f t="shared" si="22"/>
        <v>0.58725528571428554</v>
      </c>
      <c r="G67" s="9">
        <f t="shared" si="23"/>
        <v>0.55961974285714278</v>
      </c>
      <c r="H67" s="9">
        <f t="shared" si="24"/>
        <v>0.53889308571428562</v>
      </c>
      <c r="I67" s="9">
        <f t="shared" si="25"/>
        <v>0.51816642857142847</v>
      </c>
      <c r="J67" s="9">
        <f t="shared" si="26"/>
        <v>0.48362199999999989</v>
      </c>
      <c r="K67" s="44"/>
      <c r="L67" s="44"/>
      <c r="N67" s="22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4"/>
    </row>
    <row r="68" spans="2:42" x14ac:dyDescent="0.25">
      <c r="B68" s="5">
        <v>1.1000000000000001</v>
      </c>
      <c r="C68" s="9">
        <v>0.68435857142857148</v>
      </c>
      <c r="D68" s="9">
        <f t="shared" si="20"/>
        <v>0.63645347142857156</v>
      </c>
      <c r="E68" s="9">
        <f t="shared" si="21"/>
        <v>0.61592271428571432</v>
      </c>
      <c r="F68" s="9">
        <f t="shared" si="22"/>
        <v>0.58170478571428574</v>
      </c>
      <c r="G68" s="9">
        <f t="shared" si="23"/>
        <v>0.55433044285714295</v>
      </c>
      <c r="H68" s="9">
        <f t="shared" si="24"/>
        <v>0.53379968571428582</v>
      </c>
      <c r="I68" s="9">
        <f t="shared" si="25"/>
        <v>0.51326892857142858</v>
      </c>
      <c r="J68" s="9">
        <f t="shared" si="26"/>
        <v>0.479051</v>
      </c>
      <c r="K68" s="44"/>
      <c r="L68" s="44"/>
      <c r="N68" s="22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4"/>
    </row>
    <row r="69" spans="2:42" x14ac:dyDescent="0.25">
      <c r="B69" s="5">
        <v>1.1200000000000001</v>
      </c>
      <c r="C69" s="9">
        <v>0.67588857142857139</v>
      </c>
      <c r="D69" s="9">
        <f t="shared" si="20"/>
        <v>0.62857637142857148</v>
      </c>
      <c r="E69" s="9">
        <f t="shared" si="21"/>
        <v>0.60829971428571428</v>
      </c>
      <c r="F69" s="9">
        <f t="shared" si="22"/>
        <v>0.57450528571428572</v>
      </c>
      <c r="G69" s="9">
        <f t="shared" si="23"/>
        <v>0.54746974285714289</v>
      </c>
      <c r="H69" s="9">
        <f t="shared" si="24"/>
        <v>0.52719308571428569</v>
      </c>
      <c r="I69" s="9">
        <f t="shared" si="25"/>
        <v>0.50691642857142849</v>
      </c>
      <c r="J69" s="9">
        <f t="shared" si="26"/>
        <v>0.47312199999999993</v>
      </c>
      <c r="K69" s="44"/>
      <c r="L69" s="44"/>
      <c r="N69" s="22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4"/>
    </row>
    <row r="70" spans="2:42" x14ac:dyDescent="0.25">
      <c r="B70" s="5">
        <v>1.1399999999999999</v>
      </c>
      <c r="C70" s="9">
        <v>0.66420000000000001</v>
      </c>
      <c r="D70" s="9">
        <f t="shared" si="20"/>
        <v>0.61770600000000009</v>
      </c>
      <c r="E70" s="9">
        <f t="shared" si="21"/>
        <v>0.59777999999999998</v>
      </c>
      <c r="F70" s="9">
        <f t="shared" si="22"/>
        <v>0.56457000000000002</v>
      </c>
      <c r="G70" s="9">
        <f t="shared" si="23"/>
        <v>0.53800200000000009</v>
      </c>
      <c r="H70" s="9">
        <f t="shared" si="24"/>
        <v>0.51807599999999998</v>
      </c>
      <c r="I70" s="9">
        <f t="shared" si="25"/>
        <v>0.49814999999999998</v>
      </c>
      <c r="J70" s="9">
        <f t="shared" si="26"/>
        <v>0.46493999999999996</v>
      </c>
      <c r="K70" s="44"/>
      <c r="L70" s="44"/>
      <c r="N70" s="22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4"/>
    </row>
    <row r="71" spans="2:42" x14ac:dyDescent="0.25">
      <c r="B71" s="5">
        <v>1.1599999999999999</v>
      </c>
      <c r="C71" s="9">
        <v>0.64887142857142854</v>
      </c>
      <c r="D71" s="9">
        <f t="shared" si="20"/>
        <v>0.60345042857142861</v>
      </c>
      <c r="E71" s="9">
        <f t="shared" si="21"/>
        <v>0.58398428571428573</v>
      </c>
      <c r="F71" s="9">
        <f t="shared" si="22"/>
        <v>0.55154071428571427</v>
      </c>
      <c r="G71" s="9">
        <f t="shared" si="23"/>
        <v>0.5255858571428571</v>
      </c>
      <c r="H71" s="9">
        <f t="shared" si="24"/>
        <v>0.50611971428571423</v>
      </c>
      <c r="I71" s="9">
        <f t="shared" si="25"/>
        <v>0.48665357142857141</v>
      </c>
      <c r="J71" s="9">
        <f t="shared" si="26"/>
        <v>0.45420999999999995</v>
      </c>
      <c r="K71" s="44"/>
      <c r="L71" s="44"/>
      <c r="N71" s="22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4"/>
    </row>
    <row r="72" spans="2:42" x14ac:dyDescent="0.25">
      <c r="B72" s="5">
        <v>1.18</v>
      </c>
      <c r="C72" s="9">
        <v>0.63041714285714279</v>
      </c>
      <c r="D72" s="9">
        <f t="shared" si="20"/>
        <v>0.58628794285714281</v>
      </c>
      <c r="E72" s="9">
        <f t="shared" si="21"/>
        <v>0.56737542857142853</v>
      </c>
      <c r="F72" s="9">
        <f t="shared" si="22"/>
        <v>0.5358545714285714</v>
      </c>
      <c r="G72" s="9">
        <f t="shared" si="23"/>
        <v>0.5106378857142857</v>
      </c>
      <c r="H72" s="9">
        <f t="shared" si="24"/>
        <v>0.49172537142857137</v>
      </c>
      <c r="I72" s="9">
        <f t="shared" si="25"/>
        <v>0.47281285714285709</v>
      </c>
      <c r="J72" s="9">
        <f t="shared" si="26"/>
        <v>0.44129199999999991</v>
      </c>
      <c r="K72" s="44"/>
      <c r="L72" s="44"/>
      <c r="N72" s="22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4"/>
    </row>
    <row r="73" spans="2:42" x14ac:dyDescent="0.25">
      <c r="B73" s="5">
        <v>1.2</v>
      </c>
      <c r="C73" s="9">
        <v>0.62127857142857135</v>
      </c>
      <c r="D73" s="9">
        <f t="shared" si="20"/>
        <v>0.57778907142857139</v>
      </c>
      <c r="E73" s="9">
        <f t="shared" si="21"/>
        <v>0.55915071428571428</v>
      </c>
      <c r="F73" s="9">
        <f t="shared" si="22"/>
        <v>0.52808678571428558</v>
      </c>
      <c r="G73" s="9">
        <f t="shared" si="23"/>
        <v>0.50323564285714284</v>
      </c>
      <c r="H73" s="9">
        <f t="shared" si="24"/>
        <v>0.48459728571428567</v>
      </c>
      <c r="I73" s="9">
        <f t="shared" si="25"/>
        <v>0.46595892857142851</v>
      </c>
      <c r="J73" s="9">
        <f t="shared" si="26"/>
        <v>0.43489499999999992</v>
      </c>
      <c r="K73" s="44"/>
      <c r="L73" s="44"/>
      <c r="N73" s="22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4"/>
    </row>
    <row r="74" spans="2:42" x14ac:dyDescent="0.25">
      <c r="B74" s="5">
        <v>1.22</v>
      </c>
      <c r="C74" s="9">
        <v>0.61582285714285701</v>
      </c>
      <c r="D74" s="9">
        <f t="shared" si="20"/>
        <v>0.57271525714285709</v>
      </c>
      <c r="E74" s="9">
        <f t="shared" si="21"/>
        <v>0.5542405714285713</v>
      </c>
      <c r="F74" s="9">
        <f t="shared" si="22"/>
        <v>0.5234494285714284</v>
      </c>
      <c r="G74" s="9">
        <f t="shared" si="23"/>
        <v>0.49881651428571422</v>
      </c>
      <c r="H74" s="9">
        <f t="shared" si="24"/>
        <v>0.48034182857142849</v>
      </c>
      <c r="I74" s="9">
        <f t="shared" si="25"/>
        <v>0.46186714285714275</v>
      </c>
      <c r="J74" s="9">
        <f t="shared" si="26"/>
        <v>0.4310759999999999</v>
      </c>
      <c r="K74" s="44"/>
      <c r="L74" s="44"/>
      <c r="N74" s="22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4"/>
    </row>
    <row r="75" spans="2:42" x14ac:dyDescent="0.25">
      <c r="B75" s="5">
        <v>1.24</v>
      </c>
      <c r="C75" s="9">
        <v>0.60465142857142862</v>
      </c>
      <c r="D75" s="9">
        <f t="shared" si="20"/>
        <v>0.56232582857142865</v>
      </c>
      <c r="E75" s="9">
        <f t="shared" si="21"/>
        <v>0.54418628571428573</v>
      </c>
      <c r="F75" s="9">
        <f t="shared" si="22"/>
        <v>0.51395371428571435</v>
      </c>
      <c r="G75" s="9">
        <f t="shared" si="23"/>
        <v>0.48976765714285719</v>
      </c>
      <c r="H75" s="9">
        <f t="shared" si="24"/>
        <v>0.47162811428571433</v>
      </c>
      <c r="I75" s="9">
        <f t="shared" si="25"/>
        <v>0.45348857142857146</v>
      </c>
      <c r="J75" s="9">
        <f t="shared" si="26"/>
        <v>0.42325600000000002</v>
      </c>
      <c r="K75" s="44"/>
      <c r="L75" s="44"/>
      <c r="N75" s="22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4"/>
    </row>
    <row r="76" spans="2:42" x14ac:dyDescent="0.25">
      <c r="B76" s="5">
        <v>1.26</v>
      </c>
      <c r="C76" s="9">
        <v>0.59654857142857143</v>
      </c>
      <c r="D76" s="9">
        <f t="shared" si="20"/>
        <v>0.55479017142857145</v>
      </c>
      <c r="E76" s="9">
        <f t="shared" si="21"/>
        <v>0.53689371428571431</v>
      </c>
      <c r="F76" s="9">
        <f t="shared" si="22"/>
        <v>0.50706628571428569</v>
      </c>
      <c r="G76" s="9">
        <f t="shared" si="23"/>
        <v>0.48320434285714287</v>
      </c>
      <c r="H76" s="9">
        <f t="shared" si="24"/>
        <v>0.46530788571428572</v>
      </c>
      <c r="I76" s="9">
        <f t="shared" si="25"/>
        <v>0.44741142857142857</v>
      </c>
      <c r="J76" s="9">
        <f t="shared" si="26"/>
        <v>0.41758399999999996</v>
      </c>
      <c r="K76" s="44"/>
      <c r="L76" s="44"/>
      <c r="N76" s="22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4"/>
    </row>
    <row r="77" spans="2:42" x14ac:dyDescent="0.25">
      <c r="B77" s="5">
        <v>1.28</v>
      </c>
      <c r="C77" s="9">
        <v>0.58893714285714283</v>
      </c>
      <c r="D77" s="9">
        <f t="shared" si="20"/>
        <v>0.54771154285714285</v>
      </c>
      <c r="E77" s="9">
        <f t="shared" si="21"/>
        <v>0.53004342857142861</v>
      </c>
      <c r="F77" s="9">
        <f t="shared" si="22"/>
        <v>0.50059657142857139</v>
      </c>
      <c r="G77" s="9">
        <f t="shared" si="23"/>
        <v>0.47703908571428572</v>
      </c>
      <c r="H77" s="9">
        <f t="shared" si="24"/>
        <v>0.45937097142857142</v>
      </c>
      <c r="I77" s="9">
        <f t="shared" si="25"/>
        <v>0.44170285714285712</v>
      </c>
      <c r="J77" s="9">
        <f t="shared" si="26"/>
        <v>0.41225599999999996</v>
      </c>
      <c r="K77" s="44"/>
      <c r="L77" s="44"/>
      <c r="N77" s="22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4"/>
    </row>
    <row r="78" spans="2:42" x14ac:dyDescent="0.25">
      <c r="B78" s="5">
        <v>1.3</v>
      </c>
      <c r="C78" s="9">
        <v>0.57930999999999988</v>
      </c>
      <c r="D78" s="9">
        <f t="shared" ref="D78:D141" si="39">C78*0.93</f>
        <v>0.53875829999999991</v>
      </c>
      <c r="E78" s="9">
        <f t="shared" ref="E78:E141" si="40">C78*0.9</f>
        <v>0.52137899999999993</v>
      </c>
      <c r="F78" s="9">
        <f t="shared" ref="F78:F141" si="41">C78*0.85</f>
        <v>0.49241349999999989</v>
      </c>
      <c r="G78" s="9">
        <f t="shared" ref="G78:G141" si="42">C78*0.81</f>
        <v>0.46924109999999991</v>
      </c>
      <c r="H78" s="9">
        <f t="shared" ref="H78:H141" si="43">C78*0.78</f>
        <v>0.45186179999999992</v>
      </c>
      <c r="I78" s="9">
        <f t="shared" ref="I78:I141" si="44">C78*0.75</f>
        <v>0.43448249999999988</v>
      </c>
      <c r="J78" s="9">
        <f t="shared" ref="J78:J141" si="45">C78*0.7</f>
        <v>0.40551699999999991</v>
      </c>
      <c r="K78" s="44"/>
      <c r="L78" s="44"/>
      <c r="N78" s="22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4"/>
    </row>
    <row r="79" spans="2:42" x14ac:dyDescent="0.25">
      <c r="B79" s="5">
        <v>1.32</v>
      </c>
      <c r="C79" s="9">
        <v>0.56892857142857134</v>
      </c>
      <c r="D79" s="9">
        <f t="shared" si="39"/>
        <v>0.52910357142857134</v>
      </c>
      <c r="E79" s="9">
        <f t="shared" si="40"/>
        <v>0.51203571428571426</v>
      </c>
      <c r="F79" s="9">
        <f t="shared" si="41"/>
        <v>0.48358928571428561</v>
      </c>
      <c r="G79" s="9">
        <f t="shared" si="42"/>
        <v>0.4608321428571428</v>
      </c>
      <c r="H79" s="9">
        <f t="shared" si="43"/>
        <v>0.44376428571428567</v>
      </c>
      <c r="I79" s="9">
        <f t="shared" si="44"/>
        <v>0.42669642857142853</v>
      </c>
      <c r="J79" s="9">
        <f t="shared" si="45"/>
        <v>0.39824999999999994</v>
      </c>
      <c r="K79" s="44"/>
      <c r="L79" s="44"/>
      <c r="N79" s="22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4"/>
    </row>
    <row r="80" spans="2:42" x14ac:dyDescent="0.25">
      <c r="B80" s="5">
        <v>1.34</v>
      </c>
      <c r="C80" s="9">
        <v>0.55883714285714281</v>
      </c>
      <c r="D80" s="9">
        <f t="shared" si="39"/>
        <v>0.51971854285714281</v>
      </c>
      <c r="E80" s="9">
        <f t="shared" si="40"/>
        <v>0.50295342857142855</v>
      </c>
      <c r="F80" s="9">
        <f t="shared" si="41"/>
        <v>0.47501157142857137</v>
      </c>
      <c r="G80" s="9">
        <f t="shared" si="42"/>
        <v>0.45265808571428573</v>
      </c>
      <c r="H80" s="9">
        <f t="shared" si="43"/>
        <v>0.43589297142857142</v>
      </c>
      <c r="I80" s="9">
        <f t="shared" si="44"/>
        <v>0.41912785714285711</v>
      </c>
      <c r="J80" s="9">
        <f t="shared" si="45"/>
        <v>0.39118599999999992</v>
      </c>
      <c r="K80" s="44"/>
      <c r="L80" s="44"/>
      <c r="N80" s="22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4"/>
    </row>
    <row r="81" spans="2:42" x14ac:dyDescent="0.25">
      <c r="B81" s="5">
        <v>1.36</v>
      </c>
      <c r="C81" s="9">
        <v>0.55068000000000006</v>
      </c>
      <c r="D81" s="9">
        <f t="shared" si="39"/>
        <v>0.51213240000000004</v>
      </c>
      <c r="E81" s="9">
        <f t="shared" si="40"/>
        <v>0.49561200000000005</v>
      </c>
      <c r="F81" s="9">
        <f t="shared" si="41"/>
        <v>0.46807800000000005</v>
      </c>
      <c r="G81" s="9">
        <f t="shared" si="42"/>
        <v>0.44605080000000008</v>
      </c>
      <c r="H81" s="9">
        <f t="shared" si="43"/>
        <v>0.42953040000000003</v>
      </c>
      <c r="I81" s="9">
        <f t="shared" si="44"/>
        <v>0.41301000000000004</v>
      </c>
      <c r="J81" s="9">
        <f t="shared" si="45"/>
        <v>0.38547600000000004</v>
      </c>
      <c r="K81" s="44"/>
      <c r="L81" s="44"/>
      <c r="N81" s="22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4"/>
    </row>
    <row r="82" spans="2:42" x14ac:dyDescent="0.25">
      <c r="B82" s="5">
        <v>1.38</v>
      </c>
      <c r="C82" s="9">
        <v>0.54359999999999997</v>
      </c>
      <c r="D82" s="9">
        <f t="shared" si="39"/>
        <v>0.505548</v>
      </c>
      <c r="E82" s="9">
        <f t="shared" si="40"/>
        <v>0.48924000000000001</v>
      </c>
      <c r="F82" s="9">
        <f t="shared" si="41"/>
        <v>0.46205999999999997</v>
      </c>
      <c r="G82" s="9">
        <f t="shared" si="42"/>
        <v>0.44031599999999999</v>
      </c>
      <c r="H82" s="9">
        <f t="shared" si="43"/>
        <v>0.424008</v>
      </c>
      <c r="I82" s="9">
        <f t="shared" si="44"/>
        <v>0.40769999999999995</v>
      </c>
      <c r="J82" s="9">
        <f t="shared" si="45"/>
        <v>0.38051999999999997</v>
      </c>
      <c r="K82" s="44"/>
      <c r="L82" s="44"/>
      <c r="N82" s="22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4"/>
    </row>
    <row r="83" spans="2:42" x14ac:dyDescent="0.25">
      <c r="B83" s="5">
        <v>1.4</v>
      </c>
      <c r="C83" s="9">
        <v>0.53659714285714288</v>
      </c>
      <c r="D83" s="9">
        <f t="shared" si="39"/>
        <v>0.49903534285714291</v>
      </c>
      <c r="E83" s="9">
        <f t="shared" si="40"/>
        <v>0.48293742857142863</v>
      </c>
      <c r="F83" s="9">
        <f t="shared" si="41"/>
        <v>0.45610757142857145</v>
      </c>
      <c r="G83" s="9">
        <f t="shared" si="42"/>
        <v>0.43464368571428574</v>
      </c>
      <c r="H83" s="9">
        <f t="shared" si="43"/>
        <v>0.41854577142857147</v>
      </c>
      <c r="I83" s="9">
        <f t="shared" si="44"/>
        <v>0.40244785714285713</v>
      </c>
      <c r="J83" s="9">
        <f t="shared" si="45"/>
        <v>0.37561800000000001</v>
      </c>
      <c r="K83" s="44"/>
      <c r="L83" s="44"/>
      <c r="N83" s="22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4"/>
    </row>
    <row r="84" spans="2:42" x14ac:dyDescent="0.25">
      <c r="B84" s="5">
        <v>1.42</v>
      </c>
      <c r="C84" s="9">
        <v>0.52935857142857146</v>
      </c>
      <c r="D84" s="9">
        <f t="shared" si="39"/>
        <v>0.4923034714285715</v>
      </c>
      <c r="E84" s="9">
        <f t="shared" si="40"/>
        <v>0.47642271428571431</v>
      </c>
      <c r="F84" s="9">
        <f t="shared" si="41"/>
        <v>0.44995478571428571</v>
      </c>
      <c r="G84" s="9">
        <f t="shared" si="42"/>
        <v>0.4287804428571429</v>
      </c>
      <c r="H84" s="9">
        <f t="shared" si="43"/>
        <v>0.41289968571428576</v>
      </c>
      <c r="I84" s="9">
        <f t="shared" si="44"/>
        <v>0.39701892857142862</v>
      </c>
      <c r="J84" s="9">
        <f t="shared" si="45"/>
        <v>0.37055100000000002</v>
      </c>
      <c r="K84" s="44"/>
      <c r="L84" s="44"/>
      <c r="N84" s="22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4"/>
    </row>
    <row r="85" spans="2:42" x14ac:dyDescent="0.25">
      <c r="B85" s="5">
        <v>1.44</v>
      </c>
      <c r="C85" s="9">
        <v>0.52184285714285716</v>
      </c>
      <c r="D85" s="9">
        <f t="shared" si="39"/>
        <v>0.48531385714285719</v>
      </c>
      <c r="E85" s="9">
        <f t="shared" si="40"/>
        <v>0.46965857142857148</v>
      </c>
      <c r="F85" s="9">
        <f t="shared" si="41"/>
        <v>0.44356642857142858</v>
      </c>
      <c r="G85" s="9">
        <f t="shared" si="42"/>
        <v>0.42269271428571431</v>
      </c>
      <c r="H85" s="9">
        <f t="shared" si="43"/>
        <v>0.40703742857142861</v>
      </c>
      <c r="I85" s="9">
        <f t="shared" si="44"/>
        <v>0.3913821428571429</v>
      </c>
      <c r="J85" s="9">
        <f t="shared" si="45"/>
        <v>0.36529</v>
      </c>
      <c r="K85" s="44"/>
      <c r="L85" s="44"/>
      <c r="N85" s="22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4"/>
    </row>
    <row r="86" spans="2:42" x14ac:dyDescent="0.25">
      <c r="B86" s="5">
        <v>1.46</v>
      </c>
      <c r="C86" s="9">
        <v>0.51413428571428577</v>
      </c>
      <c r="D86" s="9">
        <f t="shared" si="39"/>
        <v>0.47814488571428576</v>
      </c>
      <c r="E86" s="9">
        <f t="shared" si="40"/>
        <v>0.46272085714285721</v>
      </c>
      <c r="F86" s="9">
        <f t="shared" si="41"/>
        <v>0.43701414285714291</v>
      </c>
      <c r="G86" s="9">
        <f t="shared" si="42"/>
        <v>0.41644877142857151</v>
      </c>
      <c r="H86" s="9">
        <f t="shared" si="43"/>
        <v>0.4010247428571429</v>
      </c>
      <c r="I86" s="9">
        <f t="shared" si="44"/>
        <v>0.3856007142857143</v>
      </c>
      <c r="J86" s="9">
        <f t="shared" si="45"/>
        <v>0.35989399999999999</v>
      </c>
      <c r="K86" s="44"/>
      <c r="L86" s="44"/>
      <c r="N86" s="22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4"/>
    </row>
    <row r="87" spans="2:42" x14ac:dyDescent="0.25">
      <c r="B87" s="5">
        <v>1.48</v>
      </c>
      <c r="C87" s="9">
        <v>0.50956142857142861</v>
      </c>
      <c r="D87" s="9">
        <f t="shared" si="39"/>
        <v>0.47389212857142865</v>
      </c>
      <c r="E87" s="9">
        <f t="shared" si="40"/>
        <v>0.45860528571428577</v>
      </c>
      <c r="F87" s="9">
        <f t="shared" si="41"/>
        <v>0.43312721428571432</v>
      </c>
      <c r="G87" s="9">
        <f t="shared" si="42"/>
        <v>0.41274475714285719</v>
      </c>
      <c r="H87" s="9">
        <f t="shared" si="43"/>
        <v>0.39745791428571431</v>
      </c>
      <c r="I87" s="9">
        <f t="shared" si="44"/>
        <v>0.38217107142857143</v>
      </c>
      <c r="J87" s="9">
        <f t="shared" si="45"/>
        <v>0.35669299999999998</v>
      </c>
      <c r="K87" s="44"/>
      <c r="L87" s="44"/>
      <c r="N87" s="22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4"/>
    </row>
    <row r="88" spans="2:42" x14ac:dyDescent="0.25">
      <c r="B88" s="5">
        <v>1.5</v>
      </c>
      <c r="C88" s="9">
        <v>0.50357857142857143</v>
      </c>
      <c r="D88" s="9">
        <f t="shared" si="39"/>
        <v>0.46832807142857147</v>
      </c>
      <c r="E88" s="9">
        <f t="shared" si="40"/>
        <v>0.45322071428571431</v>
      </c>
      <c r="F88" s="9">
        <f t="shared" si="41"/>
        <v>0.42804178571428569</v>
      </c>
      <c r="G88" s="9">
        <f t="shared" si="42"/>
        <v>0.40789864285714289</v>
      </c>
      <c r="H88" s="9">
        <f t="shared" si="43"/>
        <v>0.39279128571428573</v>
      </c>
      <c r="I88" s="9">
        <f t="shared" si="44"/>
        <v>0.37768392857142857</v>
      </c>
      <c r="J88" s="9">
        <f t="shared" si="45"/>
        <v>0.35250499999999996</v>
      </c>
      <c r="K88" s="44"/>
      <c r="L88" s="44"/>
      <c r="N88" s="22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4"/>
    </row>
    <row r="89" spans="2:42" ht="15.75" thickBot="1" x14ac:dyDescent="0.3">
      <c r="B89" s="5">
        <v>1.52</v>
      </c>
      <c r="C89" s="9">
        <v>0.4948042857142857</v>
      </c>
      <c r="D89" s="9">
        <f t="shared" si="39"/>
        <v>0.46016798571428574</v>
      </c>
      <c r="E89" s="9">
        <f t="shared" si="40"/>
        <v>0.44532385714285716</v>
      </c>
      <c r="F89" s="9">
        <f t="shared" si="41"/>
        <v>0.42058364285714284</v>
      </c>
      <c r="G89" s="9">
        <f t="shared" si="42"/>
        <v>0.40079147142857147</v>
      </c>
      <c r="H89" s="9">
        <f t="shared" si="43"/>
        <v>0.38594734285714288</v>
      </c>
      <c r="I89" s="9">
        <f t="shared" si="44"/>
        <v>0.37110321428571424</v>
      </c>
      <c r="J89" s="9">
        <f t="shared" si="45"/>
        <v>0.34636299999999998</v>
      </c>
      <c r="K89" s="44"/>
      <c r="L89" s="44"/>
      <c r="N89" s="22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4"/>
    </row>
    <row r="90" spans="2:42" ht="15" customHeight="1" x14ac:dyDescent="0.25">
      <c r="B90" s="5">
        <v>1.54</v>
      </c>
      <c r="C90" s="9">
        <v>0.48798285714285716</v>
      </c>
      <c r="D90" s="9">
        <f t="shared" si="39"/>
        <v>0.45382405714285717</v>
      </c>
      <c r="E90" s="9">
        <f t="shared" si="40"/>
        <v>0.43918457142857148</v>
      </c>
      <c r="F90" s="9">
        <f t="shared" si="41"/>
        <v>0.41478542857142858</v>
      </c>
      <c r="G90" s="9">
        <f t="shared" si="42"/>
        <v>0.39526611428571434</v>
      </c>
      <c r="H90" s="9">
        <f t="shared" si="43"/>
        <v>0.38062662857142859</v>
      </c>
      <c r="I90" s="9">
        <f t="shared" si="44"/>
        <v>0.36598714285714284</v>
      </c>
      <c r="J90" s="9">
        <f t="shared" si="45"/>
        <v>0.341588</v>
      </c>
      <c r="K90" s="44"/>
      <c r="L90" s="44"/>
      <c r="N90" s="56" t="s">
        <v>42</v>
      </c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8"/>
    </row>
    <row r="91" spans="2:42" ht="15" customHeight="1" x14ac:dyDescent="0.25">
      <c r="B91" s="5">
        <v>1.56</v>
      </c>
      <c r="C91" s="9">
        <v>0.48332857142857144</v>
      </c>
      <c r="D91" s="9">
        <f t="shared" si="39"/>
        <v>0.44949557142857144</v>
      </c>
      <c r="E91" s="9">
        <f t="shared" si="40"/>
        <v>0.43499571428571432</v>
      </c>
      <c r="F91" s="9">
        <f t="shared" si="41"/>
        <v>0.41082928571428573</v>
      </c>
      <c r="G91" s="9">
        <f t="shared" si="42"/>
        <v>0.3914961428571429</v>
      </c>
      <c r="H91" s="9">
        <f t="shared" si="43"/>
        <v>0.37699628571428573</v>
      </c>
      <c r="I91" s="9">
        <f t="shared" si="44"/>
        <v>0.36249642857142861</v>
      </c>
      <c r="J91" s="9">
        <f t="shared" si="45"/>
        <v>0.33832999999999996</v>
      </c>
      <c r="K91" s="44"/>
      <c r="L91" s="44"/>
      <c r="N91" s="59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1"/>
    </row>
    <row r="92" spans="2:42" ht="15" customHeight="1" thickBot="1" x14ac:dyDescent="0.3">
      <c r="B92" s="5">
        <v>1.58</v>
      </c>
      <c r="C92" s="9">
        <v>0.47790142857142864</v>
      </c>
      <c r="D92" s="9">
        <f t="shared" si="39"/>
        <v>0.44444832857142869</v>
      </c>
      <c r="E92" s="9">
        <f t="shared" si="40"/>
        <v>0.43011128571428581</v>
      </c>
      <c r="F92" s="9">
        <f t="shared" si="41"/>
        <v>0.40621621428571436</v>
      </c>
      <c r="G92" s="9">
        <f t="shared" si="42"/>
        <v>0.38710015714285723</v>
      </c>
      <c r="H92" s="9">
        <f t="shared" si="43"/>
        <v>0.37276311428571435</v>
      </c>
      <c r="I92" s="9">
        <f t="shared" si="44"/>
        <v>0.35842607142857147</v>
      </c>
      <c r="J92" s="9">
        <f t="shared" si="45"/>
        <v>0.33453100000000002</v>
      </c>
      <c r="K92" s="44"/>
      <c r="L92" s="44"/>
      <c r="N92" s="62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4"/>
    </row>
    <row r="93" spans="2:42" x14ac:dyDescent="0.25">
      <c r="B93" s="5">
        <v>1.6</v>
      </c>
      <c r="C93" s="9">
        <v>0.47054999999999997</v>
      </c>
      <c r="D93" s="9">
        <f t="shared" si="39"/>
        <v>0.43761149999999999</v>
      </c>
      <c r="E93" s="9">
        <f t="shared" si="40"/>
        <v>0.42349499999999995</v>
      </c>
      <c r="F93" s="9">
        <f t="shared" si="41"/>
        <v>0.39996749999999998</v>
      </c>
      <c r="G93" s="9">
        <f t="shared" si="42"/>
        <v>0.38114550000000003</v>
      </c>
      <c r="H93" s="9">
        <f t="shared" si="43"/>
        <v>0.36702899999999999</v>
      </c>
      <c r="I93" s="9">
        <f t="shared" si="44"/>
        <v>0.35291249999999996</v>
      </c>
      <c r="J93" s="9">
        <f t="shared" si="45"/>
        <v>0.32938499999999998</v>
      </c>
      <c r="K93" s="44"/>
      <c r="L93" s="44"/>
      <c r="N93" s="22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4"/>
    </row>
    <row r="94" spans="2:42" x14ac:dyDescent="0.25">
      <c r="B94" s="5">
        <v>1.62</v>
      </c>
      <c r="C94" s="9">
        <v>0.46296857142857145</v>
      </c>
      <c r="D94" s="9">
        <f t="shared" si="39"/>
        <v>0.43056077142857146</v>
      </c>
      <c r="E94" s="9">
        <f t="shared" si="40"/>
        <v>0.41667171428571431</v>
      </c>
      <c r="F94" s="9">
        <f t="shared" si="41"/>
        <v>0.39352328571428574</v>
      </c>
      <c r="G94" s="9">
        <f t="shared" si="42"/>
        <v>0.37500454285714291</v>
      </c>
      <c r="H94" s="9">
        <f t="shared" si="43"/>
        <v>0.36111548571428576</v>
      </c>
      <c r="I94" s="9">
        <f t="shared" si="44"/>
        <v>0.3472264285714286</v>
      </c>
      <c r="J94" s="9">
        <f t="shared" si="45"/>
        <v>0.32407799999999998</v>
      </c>
      <c r="K94" s="44"/>
      <c r="L94" s="44"/>
      <c r="N94" s="22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4"/>
    </row>
    <row r="95" spans="2:42" x14ac:dyDescent="0.25">
      <c r="B95" s="5">
        <v>1.64</v>
      </c>
      <c r="C95" s="9">
        <v>0.45750142857142861</v>
      </c>
      <c r="D95" s="9">
        <f t="shared" si="39"/>
        <v>0.42547632857142864</v>
      </c>
      <c r="E95" s="9">
        <f t="shared" si="40"/>
        <v>0.41175128571428576</v>
      </c>
      <c r="F95" s="9">
        <f t="shared" si="41"/>
        <v>0.38887621428571434</v>
      </c>
      <c r="G95" s="9">
        <f t="shared" si="42"/>
        <v>0.37057615714285719</v>
      </c>
      <c r="H95" s="9">
        <f t="shared" si="43"/>
        <v>0.35685111428571431</v>
      </c>
      <c r="I95" s="9">
        <f t="shared" si="44"/>
        <v>0.34312607142857143</v>
      </c>
      <c r="J95" s="9">
        <f t="shared" si="45"/>
        <v>0.32025100000000001</v>
      </c>
      <c r="K95" s="44"/>
      <c r="L95" s="44"/>
      <c r="N95" s="22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4"/>
    </row>
    <row r="96" spans="2:42" x14ac:dyDescent="0.25">
      <c r="B96" s="5">
        <v>1.66</v>
      </c>
      <c r="C96" s="9">
        <v>0.45201714285714295</v>
      </c>
      <c r="D96" s="9">
        <f t="shared" si="39"/>
        <v>0.42037594285714297</v>
      </c>
      <c r="E96" s="9">
        <f t="shared" si="40"/>
        <v>0.40681542857142866</v>
      </c>
      <c r="F96" s="9">
        <f t="shared" si="41"/>
        <v>0.38421457142857152</v>
      </c>
      <c r="G96" s="9">
        <f t="shared" si="42"/>
        <v>0.36613388571428579</v>
      </c>
      <c r="H96" s="9">
        <f t="shared" si="43"/>
        <v>0.35257337142857154</v>
      </c>
      <c r="I96" s="9">
        <f t="shared" si="44"/>
        <v>0.33901285714285723</v>
      </c>
      <c r="J96" s="9">
        <f t="shared" si="45"/>
        <v>0.31641200000000003</v>
      </c>
      <c r="K96" s="44"/>
      <c r="L96" s="44"/>
      <c r="N96" s="22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4"/>
    </row>
    <row r="97" spans="2:42" x14ac:dyDescent="0.25">
      <c r="B97" s="5">
        <v>1.68</v>
      </c>
      <c r="C97" s="9">
        <v>0.44536142857142857</v>
      </c>
      <c r="D97" s="9">
        <f t="shared" si="39"/>
        <v>0.41418612857142861</v>
      </c>
      <c r="E97" s="9">
        <f t="shared" si="40"/>
        <v>0.40082528571428572</v>
      </c>
      <c r="F97" s="9">
        <f t="shared" si="41"/>
        <v>0.37855721428571426</v>
      </c>
      <c r="G97" s="9">
        <f t="shared" si="42"/>
        <v>0.3607427571428572</v>
      </c>
      <c r="H97" s="9">
        <f t="shared" si="43"/>
        <v>0.3473819142857143</v>
      </c>
      <c r="I97" s="9">
        <f t="shared" si="44"/>
        <v>0.3340210714285714</v>
      </c>
      <c r="J97" s="9">
        <f t="shared" si="45"/>
        <v>0.311753</v>
      </c>
      <c r="K97" s="44"/>
      <c r="L97" s="44"/>
      <c r="N97" s="22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4"/>
    </row>
    <row r="98" spans="2:42" x14ac:dyDescent="0.25">
      <c r="B98" s="5">
        <v>1.7</v>
      </c>
      <c r="C98" s="9">
        <v>0.43839571428571428</v>
      </c>
      <c r="D98" s="9">
        <f t="shared" si="39"/>
        <v>0.40770801428571429</v>
      </c>
      <c r="E98" s="9">
        <f t="shared" si="40"/>
        <v>0.39455614285714286</v>
      </c>
      <c r="F98" s="9">
        <f t="shared" si="41"/>
        <v>0.37263635714285714</v>
      </c>
      <c r="G98" s="9">
        <f t="shared" si="42"/>
        <v>0.3551005285714286</v>
      </c>
      <c r="H98" s="9">
        <f t="shared" si="43"/>
        <v>0.34194865714285716</v>
      </c>
      <c r="I98" s="9">
        <f t="shared" si="44"/>
        <v>0.32879678571428572</v>
      </c>
      <c r="J98" s="9">
        <f t="shared" si="45"/>
        <v>0.30687699999999996</v>
      </c>
      <c r="K98" s="44"/>
      <c r="L98" s="44"/>
      <c r="N98" s="22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4"/>
    </row>
    <row r="99" spans="2:42" x14ac:dyDescent="0.25">
      <c r="B99" s="5">
        <v>1.72</v>
      </c>
      <c r="C99" s="9">
        <v>0.43463285714285721</v>
      </c>
      <c r="D99" s="9">
        <f t="shared" si="39"/>
        <v>0.40420855714285725</v>
      </c>
      <c r="E99" s="9">
        <f t="shared" si="40"/>
        <v>0.39116957142857151</v>
      </c>
      <c r="F99" s="9">
        <f t="shared" si="41"/>
        <v>0.3694379285714286</v>
      </c>
      <c r="G99" s="9">
        <f t="shared" si="42"/>
        <v>0.35205261428571438</v>
      </c>
      <c r="H99" s="9">
        <f t="shared" si="43"/>
        <v>0.33901362857142864</v>
      </c>
      <c r="I99" s="9">
        <f t="shared" si="44"/>
        <v>0.32597464285714289</v>
      </c>
      <c r="J99" s="9">
        <f t="shared" si="45"/>
        <v>0.30424300000000004</v>
      </c>
      <c r="K99" s="44"/>
      <c r="L99" s="44"/>
      <c r="N99" s="22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4"/>
    </row>
    <row r="100" spans="2:42" x14ac:dyDescent="0.25">
      <c r="B100" s="5">
        <v>1.74</v>
      </c>
      <c r="C100" s="9">
        <v>0.4304514285714286</v>
      </c>
      <c r="D100" s="9">
        <f t="shared" si="39"/>
        <v>0.40031982857142862</v>
      </c>
      <c r="E100" s="9">
        <f t="shared" si="40"/>
        <v>0.38740628571428576</v>
      </c>
      <c r="F100" s="9">
        <f t="shared" si="41"/>
        <v>0.36588371428571431</v>
      </c>
      <c r="G100" s="9">
        <f t="shared" si="42"/>
        <v>0.34866565714285719</v>
      </c>
      <c r="H100" s="9">
        <f t="shared" si="43"/>
        <v>0.33575211428571433</v>
      </c>
      <c r="I100" s="9">
        <f t="shared" si="44"/>
        <v>0.32283857142857142</v>
      </c>
      <c r="J100" s="9">
        <f t="shared" si="45"/>
        <v>0.30131599999999997</v>
      </c>
      <c r="K100" s="44"/>
      <c r="L100" s="44"/>
      <c r="N100" s="22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4"/>
    </row>
    <row r="101" spans="2:42" x14ac:dyDescent="0.25">
      <c r="B101" s="5">
        <v>1.76</v>
      </c>
      <c r="C101" s="9">
        <v>0.42581999999999998</v>
      </c>
      <c r="D101" s="9">
        <f t="shared" si="39"/>
        <v>0.39601259999999999</v>
      </c>
      <c r="E101" s="9">
        <f t="shared" si="40"/>
        <v>0.38323799999999997</v>
      </c>
      <c r="F101" s="9">
        <f t="shared" si="41"/>
        <v>0.36194699999999996</v>
      </c>
      <c r="G101" s="9">
        <f t="shared" si="42"/>
        <v>0.3449142</v>
      </c>
      <c r="H101" s="9">
        <f t="shared" si="43"/>
        <v>0.33213959999999998</v>
      </c>
      <c r="I101" s="9">
        <f t="shared" si="44"/>
        <v>0.31936500000000001</v>
      </c>
      <c r="J101" s="9">
        <f t="shared" si="45"/>
        <v>0.29807399999999995</v>
      </c>
      <c r="K101" s="44"/>
      <c r="L101" s="44"/>
      <c r="N101" s="22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4"/>
    </row>
    <row r="102" spans="2:42" x14ac:dyDescent="0.25">
      <c r="B102" s="5">
        <v>1.78</v>
      </c>
      <c r="C102" s="9">
        <v>0.4245957142857143</v>
      </c>
      <c r="D102" s="9">
        <f t="shared" si="39"/>
        <v>0.39487401428571434</v>
      </c>
      <c r="E102" s="9">
        <f t="shared" si="40"/>
        <v>0.38213614285714287</v>
      </c>
      <c r="F102" s="9">
        <f t="shared" si="41"/>
        <v>0.36090635714285713</v>
      </c>
      <c r="G102" s="9">
        <f t="shared" si="42"/>
        <v>0.34392252857142863</v>
      </c>
      <c r="H102" s="9">
        <f t="shared" si="43"/>
        <v>0.33118465714285716</v>
      </c>
      <c r="I102" s="9">
        <f t="shared" si="44"/>
        <v>0.31844678571428575</v>
      </c>
      <c r="J102" s="9">
        <f t="shared" si="45"/>
        <v>0.29721700000000001</v>
      </c>
      <c r="K102" s="44"/>
      <c r="L102" s="44"/>
      <c r="N102" s="22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4"/>
    </row>
    <row r="103" spans="2:42" x14ac:dyDescent="0.25">
      <c r="B103" s="5">
        <v>1.8</v>
      </c>
      <c r="C103" s="9">
        <v>0.42366428571428572</v>
      </c>
      <c r="D103" s="9">
        <f t="shared" si="39"/>
        <v>0.39400778571428574</v>
      </c>
      <c r="E103" s="9">
        <f t="shared" si="40"/>
        <v>0.38129785714285713</v>
      </c>
      <c r="F103" s="9">
        <f t="shared" si="41"/>
        <v>0.36011464285714284</v>
      </c>
      <c r="G103" s="9">
        <f t="shared" si="42"/>
        <v>0.34316807142857148</v>
      </c>
      <c r="H103" s="9">
        <f t="shared" si="43"/>
        <v>0.33045814285714287</v>
      </c>
      <c r="I103" s="9">
        <f t="shared" si="44"/>
        <v>0.31774821428571431</v>
      </c>
      <c r="J103" s="9">
        <f t="shared" si="45"/>
        <v>0.29656499999999997</v>
      </c>
      <c r="K103" s="44"/>
      <c r="L103" s="44"/>
      <c r="N103" s="22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4"/>
    </row>
    <row r="104" spans="2:42" x14ac:dyDescent="0.25">
      <c r="B104" s="5">
        <v>1.82</v>
      </c>
      <c r="C104" s="9">
        <v>0.42160571428571425</v>
      </c>
      <c r="D104" s="9">
        <f t="shared" si="39"/>
        <v>0.39209331428571426</v>
      </c>
      <c r="E104" s="9">
        <f t="shared" si="40"/>
        <v>0.37944514285714281</v>
      </c>
      <c r="F104" s="9">
        <f t="shared" si="41"/>
        <v>0.3583648571428571</v>
      </c>
      <c r="G104" s="9">
        <f t="shared" si="42"/>
        <v>0.34150062857142854</v>
      </c>
      <c r="H104" s="9">
        <f t="shared" si="43"/>
        <v>0.3288524571428571</v>
      </c>
      <c r="I104" s="9">
        <f t="shared" si="44"/>
        <v>0.31620428571428572</v>
      </c>
      <c r="J104" s="9">
        <f t="shared" si="45"/>
        <v>0.29512399999999994</v>
      </c>
      <c r="K104" s="44"/>
      <c r="L104" s="44"/>
      <c r="N104" s="22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4"/>
    </row>
    <row r="105" spans="2:42" x14ac:dyDescent="0.25">
      <c r="B105" s="5">
        <v>1.84</v>
      </c>
      <c r="C105" s="9">
        <v>0.41838571428571431</v>
      </c>
      <c r="D105" s="9">
        <f t="shared" si="39"/>
        <v>0.3890987142857143</v>
      </c>
      <c r="E105" s="9">
        <f t="shared" si="40"/>
        <v>0.37654714285714286</v>
      </c>
      <c r="F105" s="9">
        <f t="shared" si="41"/>
        <v>0.35562785714285716</v>
      </c>
      <c r="G105" s="9">
        <f t="shared" si="42"/>
        <v>0.33889242857142859</v>
      </c>
      <c r="H105" s="9">
        <f t="shared" si="43"/>
        <v>0.32634085714285715</v>
      </c>
      <c r="I105" s="9">
        <f t="shared" si="44"/>
        <v>0.31378928571428572</v>
      </c>
      <c r="J105" s="9">
        <f t="shared" si="45"/>
        <v>0.29287000000000002</v>
      </c>
      <c r="K105" s="44"/>
      <c r="L105" s="44"/>
      <c r="N105" s="22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4"/>
    </row>
    <row r="106" spans="2:42" x14ac:dyDescent="0.25">
      <c r="B106" s="5">
        <v>1.86</v>
      </c>
      <c r="C106" s="9">
        <v>0.41411857142857145</v>
      </c>
      <c r="D106" s="9">
        <f t="shared" si="39"/>
        <v>0.38513027142857148</v>
      </c>
      <c r="E106" s="9">
        <f t="shared" si="40"/>
        <v>0.37270671428571434</v>
      </c>
      <c r="F106" s="9">
        <f t="shared" si="41"/>
        <v>0.35200078571428572</v>
      </c>
      <c r="G106" s="9">
        <f t="shared" si="42"/>
        <v>0.3354360428571429</v>
      </c>
      <c r="H106" s="9">
        <f t="shared" si="43"/>
        <v>0.32301248571428576</v>
      </c>
      <c r="I106" s="9">
        <f t="shared" si="44"/>
        <v>0.31058892857142861</v>
      </c>
      <c r="J106" s="9">
        <f t="shared" si="45"/>
        <v>0.289883</v>
      </c>
      <c r="K106" s="44"/>
      <c r="L106" s="44"/>
      <c r="N106" s="22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4"/>
    </row>
    <row r="107" spans="2:42" x14ac:dyDescent="0.25">
      <c r="B107" s="5">
        <v>1.88</v>
      </c>
      <c r="C107" s="9">
        <v>0.40889428571428571</v>
      </c>
      <c r="D107" s="9">
        <f t="shared" si="39"/>
        <v>0.38027168571428571</v>
      </c>
      <c r="E107" s="9">
        <f t="shared" si="40"/>
        <v>0.36800485714285713</v>
      </c>
      <c r="F107" s="9">
        <f t="shared" si="41"/>
        <v>0.34756014285714282</v>
      </c>
      <c r="G107" s="9">
        <f t="shared" si="42"/>
        <v>0.33120437142857145</v>
      </c>
      <c r="H107" s="9">
        <f t="shared" si="43"/>
        <v>0.31893754285714287</v>
      </c>
      <c r="I107" s="9">
        <f t="shared" si="44"/>
        <v>0.3066707142857143</v>
      </c>
      <c r="J107" s="9">
        <f t="shared" si="45"/>
        <v>0.28622599999999998</v>
      </c>
      <c r="K107" s="44"/>
      <c r="L107" s="44"/>
      <c r="N107" s="22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4"/>
    </row>
    <row r="108" spans="2:42" x14ac:dyDescent="0.25">
      <c r="B108" s="5">
        <v>1.9</v>
      </c>
      <c r="C108" s="9">
        <v>0.40376714285714288</v>
      </c>
      <c r="D108" s="9">
        <f t="shared" si="39"/>
        <v>0.37550344285714288</v>
      </c>
      <c r="E108" s="9">
        <f t="shared" si="40"/>
        <v>0.36339042857142861</v>
      </c>
      <c r="F108" s="9">
        <f t="shared" si="41"/>
        <v>0.34320207142857145</v>
      </c>
      <c r="G108" s="9">
        <f t="shared" si="42"/>
        <v>0.32705138571428577</v>
      </c>
      <c r="H108" s="9">
        <f t="shared" si="43"/>
        <v>0.31493837142857145</v>
      </c>
      <c r="I108" s="9">
        <f t="shared" si="44"/>
        <v>0.30282535714285719</v>
      </c>
      <c r="J108" s="9">
        <f t="shared" si="45"/>
        <v>0.28263699999999997</v>
      </c>
      <c r="K108" s="44"/>
      <c r="L108" s="44"/>
      <c r="N108" s="22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4"/>
    </row>
    <row r="109" spans="2:42" x14ac:dyDescent="0.25">
      <c r="B109" s="5">
        <v>1.92</v>
      </c>
      <c r="C109" s="9">
        <v>0.39837857142857142</v>
      </c>
      <c r="D109" s="9">
        <f t="shared" si="39"/>
        <v>0.37049207142857143</v>
      </c>
      <c r="E109" s="9">
        <f t="shared" si="40"/>
        <v>0.35854071428571427</v>
      </c>
      <c r="F109" s="9">
        <f t="shared" si="41"/>
        <v>0.33862178571428569</v>
      </c>
      <c r="G109" s="9">
        <f t="shared" si="42"/>
        <v>0.32268664285714288</v>
      </c>
      <c r="H109" s="9">
        <f t="shared" si="43"/>
        <v>0.31073528571428571</v>
      </c>
      <c r="I109" s="9">
        <f t="shared" si="44"/>
        <v>0.29878392857142855</v>
      </c>
      <c r="J109" s="9">
        <f t="shared" si="45"/>
        <v>0.27886499999999997</v>
      </c>
      <c r="K109" s="44"/>
      <c r="L109" s="44"/>
      <c r="N109" s="22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4"/>
    </row>
    <row r="110" spans="2:42" x14ac:dyDescent="0.25">
      <c r="B110" s="5">
        <v>1.94</v>
      </c>
      <c r="C110" s="9">
        <v>0.39278285714285716</v>
      </c>
      <c r="D110" s="9">
        <f t="shared" si="39"/>
        <v>0.36528805714285717</v>
      </c>
      <c r="E110" s="9">
        <f t="shared" si="40"/>
        <v>0.35350457142857145</v>
      </c>
      <c r="F110" s="9">
        <f t="shared" si="41"/>
        <v>0.33386542857142859</v>
      </c>
      <c r="G110" s="9">
        <f t="shared" si="42"/>
        <v>0.31815411428571433</v>
      </c>
      <c r="H110" s="9">
        <f t="shared" si="43"/>
        <v>0.3063706285714286</v>
      </c>
      <c r="I110" s="9">
        <f t="shared" si="44"/>
        <v>0.29458714285714288</v>
      </c>
      <c r="J110" s="9">
        <f t="shared" si="45"/>
        <v>0.27494799999999997</v>
      </c>
      <c r="K110" s="44"/>
      <c r="L110" s="44"/>
      <c r="N110" s="22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4"/>
    </row>
    <row r="111" spans="2:42" x14ac:dyDescent="0.25">
      <c r="B111" s="5">
        <v>1.96</v>
      </c>
      <c r="C111" s="9">
        <v>0.38805857142857147</v>
      </c>
      <c r="D111" s="9">
        <f t="shared" si="39"/>
        <v>0.36089447142857151</v>
      </c>
      <c r="E111" s="9">
        <f t="shared" si="40"/>
        <v>0.34925271428571436</v>
      </c>
      <c r="F111" s="9">
        <f t="shared" si="41"/>
        <v>0.32984978571428575</v>
      </c>
      <c r="G111" s="9">
        <f t="shared" si="42"/>
        <v>0.31432744285714292</v>
      </c>
      <c r="H111" s="9">
        <f t="shared" si="43"/>
        <v>0.30268568571428578</v>
      </c>
      <c r="I111" s="9">
        <f t="shared" si="44"/>
        <v>0.29104392857142858</v>
      </c>
      <c r="J111" s="9">
        <f t="shared" si="45"/>
        <v>0.27164100000000002</v>
      </c>
      <c r="K111" s="44"/>
      <c r="L111" s="44"/>
      <c r="N111" s="22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4"/>
    </row>
    <row r="112" spans="2:42" x14ac:dyDescent="0.25">
      <c r="B112" s="5">
        <v>1.98</v>
      </c>
      <c r="C112" s="9">
        <v>0.38448428571428572</v>
      </c>
      <c r="D112" s="9">
        <f t="shared" si="39"/>
        <v>0.35757038571428573</v>
      </c>
      <c r="E112" s="9">
        <f t="shared" si="40"/>
        <v>0.34603585714285717</v>
      </c>
      <c r="F112" s="9">
        <f t="shared" si="41"/>
        <v>0.32681164285714287</v>
      </c>
      <c r="G112" s="9">
        <f t="shared" si="42"/>
        <v>0.31143227142857144</v>
      </c>
      <c r="H112" s="9">
        <f t="shared" si="43"/>
        <v>0.29989774285714288</v>
      </c>
      <c r="I112" s="9">
        <f t="shared" si="44"/>
        <v>0.28836321428571432</v>
      </c>
      <c r="J112" s="9">
        <f t="shared" si="45"/>
        <v>0.26913899999999996</v>
      </c>
      <c r="K112" s="44"/>
      <c r="L112" s="44"/>
      <c r="N112" s="22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4"/>
    </row>
    <row r="113" spans="2:42" x14ac:dyDescent="0.25">
      <c r="B113" s="5">
        <v>2</v>
      </c>
      <c r="C113" s="9">
        <v>0.38071285714285713</v>
      </c>
      <c r="D113" s="9">
        <f t="shared" si="39"/>
        <v>0.35406295714285713</v>
      </c>
      <c r="E113" s="9">
        <f t="shared" si="40"/>
        <v>0.34264157142857143</v>
      </c>
      <c r="F113" s="9">
        <f t="shared" si="41"/>
        <v>0.32360592857142856</v>
      </c>
      <c r="G113" s="9">
        <f t="shared" si="42"/>
        <v>0.3083774142857143</v>
      </c>
      <c r="H113" s="9">
        <f t="shared" si="43"/>
        <v>0.29695602857142855</v>
      </c>
      <c r="I113" s="9">
        <f t="shared" si="44"/>
        <v>0.28553464285714286</v>
      </c>
      <c r="J113" s="9">
        <f t="shared" si="45"/>
        <v>0.26649899999999999</v>
      </c>
      <c r="K113" s="44"/>
      <c r="L113" s="44"/>
      <c r="N113" s="22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4"/>
    </row>
    <row r="114" spans="2:42" x14ac:dyDescent="0.25">
      <c r="B114" s="5">
        <v>2.02</v>
      </c>
      <c r="C114" s="9">
        <v>0.37590857142857143</v>
      </c>
      <c r="D114" s="9">
        <f t="shared" si="39"/>
        <v>0.34959497142857143</v>
      </c>
      <c r="E114" s="9">
        <f t="shared" si="40"/>
        <v>0.33831771428571428</v>
      </c>
      <c r="F114" s="9">
        <f t="shared" si="41"/>
        <v>0.3195222857142857</v>
      </c>
      <c r="G114" s="9">
        <f t="shared" si="42"/>
        <v>0.30448594285714287</v>
      </c>
      <c r="H114" s="9">
        <f t="shared" si="43"/>
        <v>0.29320868571428571</v>
      </c>
      <c r="I114" s="9">
        <f t="shared" si="44"/>
        <v>0.28193142857142856</v>
      </c>
      <c r="J114" s="9">
        <f t="shared" si="45"/>
        <v>0.26313599999999998</v>
      </c>
      <c r="K114" s="44"/>
      <c r="L114" s="44"/>
      <c r="N114" s="22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4"/>
    </row>
    <row r="115" spans="2:42" x14ac:dyDescent="0.25">
      <c r="B115" s="5">
        <v>2.04</v>
      </c>
      <c r="C115" s="9">
        <v>0.37076571428571425</v>
      </c>
      <c r="D115" s="9">
        <f t="shared" si="39"/>
        <v>0.34481211428571429</v>
      </c>
      <c r="E115" s="9">
        <f t="shared" si="40"/>
        <v>0.33368914285714285</v>
      </c>
      <c r="F115" s="9">
        <f t="shared" si="41"/>
        <v>0.31515085714285712</v>
      </c>
      <c r="G115" s="9">
        <f t="shared" si="42"/>
        <v>0.30032022857142854</v>
      </c>
      <c r="H115" s="9">
        <f t="shared" si="43"/>
        <v>0.2891972571428571</v>
      </c>
      <c r="I115" s="9">
        <f t="shared" si="44"/>
        <v>0.27807428571428572</v>
      </c>
      <c r="J115" s="9">
        <f t="shared" si="45"/>
        <v>0.25953599999999999</v>
      </c>
      <c r="K115" s="44"/>
      <c r="L115" s="44"/>
      <c r="N115" s="22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4"/>
    </row>
    <row r="116" spans="2:42" x14ac:dyDescent="0.25">
      <c r="B116" s="5">
        <v>2.06</v>
      </c>
      <c r="C116" s="9">
        <v>0.36789571428571427</v>
      </c>
      <c r="D116" s="9">
        <f t="shared" si="39"/>
        <v>0.34214301428571431</v>
      </c>
      <c r="E116" s="9">
        <f t="shared" si="40"/>
        <v>0.33110614285714285</v>
      </c>
      <c r="F116" s="9">
        <f t="shared" si="41"/>
        <v>0.31271135714285714</v>
      </c>
      <c r="G116" s="9">
        <f t="shared" si="42"/>
        <v>0.29799552857142858</v>
      </c>
      <c r="H116" s="9">
        <f t="shared" si="43"/>
        <v>0.28695865714285712</v>
      </c>
      <c r="I116" s="9">
        <f t="shared" si="44"/>
        <v>0.27592178571428572</v>
      </c>
      <c r="J116" s="9">
        <f t="shared" si="45"/>
        <v>0.25752699999999995</v>
      </c>
      <c r="K116" s="44"/>
      <c r="L116" s="44"/>
      <c r="N116" s="22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4"/>
    </row>
    <row r="117" spans="2:42" x14ac:dyDescent="0.25">
      <c r="B117" s="5">
        <v>2.08</v>
      </c>
      <c r="C117" s="9">
        <v>0.36488714285714291</v>
      </c>
      <c r="D117" s="9">
        <f t="shared" si="39"/>
        <v>0.3393450428571429</v>
      </c>
      <c r="E117" s="9">
        <f t="shared" si="40"/>
        <v>0.32839842857142865</v>
      </c>
      <c r="F117" s="9">
        <f t="shared" si="41"/>
        <v>0.31015407142857149</v>
      </c>
      <c r="G117" s="9">
        <f t="shared" si="42"/>
        <v>0.29555858571428578</v>
      </c>
      <c r="H117" s="9">
        <f t="shared" si="43"/>
        <v>0.28461197142857148</v>
      </c>
      <c r="I117" s="9">
        <f t="shared" si="44"/>
        <v>0.27366535714285717</v>
      </c>
      <c r="J117" s="9">
        <f t="shared" si="45"/>
        <v>0.25542100000000001</v>
      </c>
      <c r="K117" s="44"/>
      <c r="L117" s="44"/>
      <c r="N117" s="22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4"/>
    </row>
    <row r="118" spans="2:42" x14ac:dyDescent="0.25">
      <c r="B118" s="5">
        <v>2.1</v>
      </c>
      <c r="C118" s="9">
        <v>0.36158428571428569</v>
      </c>
      <c r="D118" s="9">
        <f t="shared" si="39"/>
        <v>0.33627338571428572</v>
      </c>
      <c r="E118" s="9">
        <f t="shared" si="40"/>
        <v>0.32542585714285716</v>
      </c>
      <c r="F118" s="9">
        <f t="shared" si="41"/>
        <v>0.3073466428571428</v>
      </c>
      <c r="G118" s="9">
        <f t="shared" si="42"/>
        <v>0.29288327142857146</v>
      </c>
      <c r="H118" s="9">
        <f t="shared" si="43"/>
        <v>0.28203574285714283</v>
      </c>
      <c r="I118" s="9">
        <f t="shared" si="44"/>
        <v>0.27118821428571427</v>
      </c>
      <c r="J118" s="9">
        <f t="shared" si="45"/>
        <v>0.25310899999999997</v>
      </c>
      <c r="K118" s="44"/>
      <c r="L118" s="44"/>
      <c r="N118" s="22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4"/>
    </row>
    <row r="119" spans="2:42" x14ac:dyDescent="0.25">
      <c r="B119" s="5">
        <v>2.12</v>
      </c>
      <c r="C119" s="9">
        <v>0.35803571428571423</v>
      </c>
      <c r="D119" s="9">
        <f t="shared" si="39"/>
        <v>0.33297321428571425</v>
      </c>
      <c r="E119" s="9">
        <f t="shared" si="40"/>
        <v>0.3222321428571428</v>
      </c>
      <c r="F119" s="9">
        <f t="shared" si="41"/>
        <v>0.30433035714285711</v>
      </c>
      <c r="G119" s="9">
        <f t="shared" si="42"/>
        <v>0.29000892857142857</v>
      </c>
      <c r="H119" s="9">
        <f t="shared" si="43"/>
        <v>0.27926785714285712</v>
      </c>
      <c r="I119" s="9">
        <f t="shared" si="44"/>
        <v>0.26852678571428568</v>
      </c>
      <c r="J119" s="9">
        <f t="shared" si="45"/>
        <v>0.25062499999999993</v>
      </c>
      <c r="K119" s="44"/>
      <c r="L119" s="44"/>
      <c r="N119" s="22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4"/>
    </row>
    <row r="120" spans="2:42" x14ac:dyDescent="0.25">
      <c r="B120" s="5">
        <v>2.14</v>
      </c>
      <c r="C120" s="9">
        <v>0.35549857142857139</v>
      </c>
      <c r="D120" s="9">
        <f t="shared" si="39"/>
        <v>0.3306136714285714</v>
      </c>
      <c r="E120" s="9">
        <f t="shared" si="40"/>
        <v>0.31994871428571425</v>
      </c>
      <c r="F120" s="9">
        <f t="shared" si="41"/>
        <v>0.30217378571428566</v>
      </c>
      <c r="G120" s="9">
        <f t="shared" si="42"/>
        <v>0.28795384285714282</v>
      </c>
      <c r="H120" s="9">
        <f t="shared" si="43"/>
        <v>0.27728888571428567</v>
      </c>
      <c r="I120" s="9">
        <f t="shared" si="44"/>
        <v>0.26662392857142853</v>
      </c>
      <c r="J120" s="9">
        <f t="shared" si="45"/>
        <v>0.24884899999999996</v>
      </c>
      <c r="K120" s="44"/>
      <c r="L120" s="44"/>
      <c r="N120" s="22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4"/>
    </row>
    <row r="121" spans="2:42" x14ac:dyDescent="0.25">
      <c r="B121" s="5">
        <v>2.16</v>
      </c>
      <c r="C121" s="9">
        <v>0.35352714285714287</v>
      </c>
      <c r="D121" s="9">
        <f t="shared" si="39"/>
        <v>0.32878024285714291</v>
      </c>
      <c r="E121" s="9">
        <f t="shared" si="40"/>
        <v>0.31817442857142858</v>
      </c>
      <c r="F121" s="9">
        <f t="shared" si="41"/>
        <v>0.30049807142857143</v>
      </c>
      <c r="G121" s="9">
        <f t="shared" si="42"/>
        <v>0.28635698571428575</v>
      </c>
      <c r="H121" s="9">
        <f t="shared" si="43"/>
        <v>0.27575117142857147</v>
      </c>
      <c r="I121" s="9">
        <f t="shared" si="44"/>
        <v>0.26514535714285714</v>
      </c>
      <c r="J121" s="9">
        <f t="shared" si="45"/>
        <v>0.24746899999999999</v>
      </c>
      <c r="K121" s="44"/>
      <c r="L121" s="44"/>
      <c r="N121" s="22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4"/>
    </row>
    <row r="122" spans="2:42" x14ac:dyDescent="0.25">
      <c r="B122" s="5">
        <v>2.1800000000000002</v>
      </c>
      <c r="C122" s="9">
        <v>0.35217142857142852</v>
      </c>
      <c r="D122" s="9">
        <f t="shared" si="39"/>
        <v>0.32751942857142857</v>
      </c>
      <c r="E122" s="9">
        <f t="shared" si="40"/>
        <v>0.31695428571428569</v>
      </c>
      <c r="F122" s="9">
        <f t="shared" si="41"/>
        <v>0.29934571428571422</v>
      </c>
      <c r="G122" s="9">
        <f t="shared" si="42"/>
        <v>0.28525885714285715</v>
      </c>
      <c r="H122" s="9">
        <f t="shared" si="43"/>
        <v>0.27469371428571426</v>
      </c>
      <c r="I122" s="9">
        <f t="shared" si="44"/>
        <v>0.26412857142857138</v>
      </c>
      <c r="J122" s="9">
        <f t="shared" si="45"/>
        <v>0.24651999999999996</v>
      </c>
      <c r="K122" s="44"/>
      <c r="L122" s="44"/>
      <c r="N122" s="22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4"/>
    </row>
    <row r="123" spans="2:42" x14ac:dyDescent="0.25">
      <c r="B123" s="5">
        <v>2.2000000000000002</v>
      </c>
      <c r="C123" s="9">
        <v>0.3504971428571429</v>
      </c>
      <c r="D123" s="9">
        <f t="shared" si="39"/>
        <v>0.32596234285714293</v>
      </c>
      <c r="E123" s="9">
        <f t="shared" si="40"/>
        <v>0.3154474285714286</v>
      </c>
      <c r="F123" s="9">
        <f t="shared" si="41"/>
        <v>0.29792257142857148</v>
      </c>
      <c r="G123" s="9">
        <f t="shared" si="42"/>
        <v>0.28390268571428579</v>
      </c>
      <c r="H123" s="9">
        <f t="shared" si="43"/>
        <v>0.27338777142857146</v>
      </c>
      <c r="I123" s="9">
        <f t="shared" si="44"/>
        <v>0.26287285714285719</v>
      </c>
      <c r="J123" s="9">
        <f t="shared" si="45"/>
        <v>0.24534800000000001</v>
      </c>
      <c r="K123" s="44"/>
      <c r="L123" s="44"/>
      <c r="N123" s="22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4"/>
    </row>
    <row r="124" spans="2:42" ht="15.75" thickBot="1" x14ac:dyDescent="0.3">
      <c r="B124" s="5">
        <v>2.2200000000000002</v>
      </c>
      <c r="C124" s="9">
        <v>0.34837428571428569</v>
      </c>
      <c r="D124" s="9">
        <f t="shared" si="39"/>
        <v>0.32398808571428572</v>
      </c>
      <c r="E124" s="9">
        <f t="shared" si="40"/>
        <v>0.31353685714285712</v>
      </c>
      <c r="F124" s="9">
        <f t="shared" si="41"/>
        <v>0.29611814285714283</v>
      </c>
      <c r="G124" s="9">
        <f t="shared" si="42"/>
        <v>0.28218317142857141</v>
      </c>
      <c r="H124" s="9">
        <f t="shared" si="43"/>
        <v>0.27173194285714286</v>
      </c>
      <c r="I124" s="9">
        <f t="shared" si="44"/>
        <v>0.26128071428571426</v>
      </c>
      <c r="J124" s="9">
        <f t="shared" si="45"/>
        <v>0.24386199999999997</v>
      </c>
      <c r="K124" s="44"/>
      <c r="L124" s="44"/>
      <c r="N124" s="22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4"/>
    </row>
    <row r="125" spans="2:42" ht="15" customHeight="1" x14ac:dyDescent="0.25">
      <c r="B125" s="5">
        <v>2.2400000000000002</v>
      </c>
      <c r="C125" s="9">
        <v>0.3460814285714286</v>
      </c>
      <c r="D125" s="9">
        <f t="shared" si="39"/>
        <v>0.32185572857142863</v>
      </c>
      <c r="E125" s="9">
        <f t="shared" si="40"/>
        <v>0.31147328571428573</v>
      </c>
      <c r="F125" s="9">
        <f t="shared" si="41"/>
        <v>0.2941692142857143</v>
      </c>
      <c r="G125" s="9">
        <f t="shared" si="42"/>
        <v>0.28032595714285719</v>
      </c>
      <c r="H125" s="9">
        <f t="shared" si="43"/>
        <v>0.26994351428571434</v>
      </c>
      <c r="I125" s="9">
        <f t="shared" si="44"/>
        <v>0.25956107142857143</v>
      </c>
      <c r="J125" s="9">
        <f t="shared" si="45"/>
        <v>0.242257</v>
      </c>
      <c r="K125" s="44"/>
      <c r="L125" s="44"/>
      <c r="N125" s="56" t="s">
        <v>43</v>
      </c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8"/>
    </row>
    <row r="126" spans="2:42" ht="15" customHeight="1" x14ac:dyDescent="0.25">
      <c r="B126" s="5">
        <v>2.2599999999999998</v>
      </c>
      <c r="C126" s="9">
        <v>0.34335714285714286</v>
      </c>
      <c r="D126" s="9">
        <f t="shared" si="39"/>
        <v>0.31932214285714289</v>
      </c>
      <c r="E126" s="9">
        <f t="shared" si="40"/>
        <v>0.30902142857142856</v>
      </c>
      <c r="F126" s="9">
        <f t="shared" si="41"/>
        <v>0.29185357142857143</v>
      </c>
      <c r="G126" s="9">
        <f t="shared" si="42"/>
        <v>0.27811928571428574</v>
      </c>
      <c r="H126" s="9">
        <f t="shared" si="43"/>
        <v>0.26781857142857146</v>
      </c>
      <c r="I126" s="9">
        <f t="shared" si="44"/>
        <v>0.25751785714285713</v>
      </c>
      <c r="J126" s="9">
        <f t="shared" si="45"/>
        <v>0.24034999999999998</v>
      </c>
      <c r="K126" s="44"/>
      <c r="L126" s="44"/>
      <c r="N126" s="59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1"/>
    </row>
    <row r="127" spans="2:42" ht="15" customHeight="1" thickBot="1" x14ac:dyDescent="0.3">
      <c r="B127" s="5">
        <v>2.2799999999999998</v>
      </c>
      <c r="C127" s="9">
        <v>0.34041714285714286</v>
      </c>
      <c r="D127" s="9">
        <f t="shared" si="39"/>
        <v>0.31658794285714287</v>
      </c>
      <c r="E127" s="9">
        <f t="shared" si="40"/>
        <v>0.30637542857142858</v>
      </c>
      <c r="F127" s="9">
        <f t="shared" si="41"/>
        <v>0.28935457142857141</v>
      </c>
      <c r="G127" s="9">
        <f t="shared" si="42"/>
        <v>0.27573788571428576</v>
      </c>
      <c r="H127" s="9">
        <f t="shared" si="43"/>
        <v>0.26552537142857147</v>
      </c>
      <c r="I127" s="9">
        <f t="shared" si="44"/>
        <v>0.25531285714285712</v>
      </c>
      <c r="J127" s="9">
        <f t="shared" si="45"/>
        <v>0.23829199999999998</v>
      </c>
      <c r="K127" s="44"/>
      <c r="L127" s="44"/>
      <c r="N127" s="62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4"/>
    </row>
    <row r="128" spans="2:42" x14ac:dyDescent="0.25">
      <c r="B128" s="5">
        <v>2.2999999999999998</v>
      </c>
      <c r="C128" s="9">
        <v>0.33745285714285711</v>
      </c>
      <c r="D128" s="9">
        <f t="shared" si="39"/>
        <v>0.31383115714285714</v>
      </c>
      <c r="E128" s="9">
        <f t="shared" si="40"/>
        <v>0.30370757142857141</v>
      </c>
      <c r="F128" s="9">
        <f t="shared" si="41"/>
        <v>0.28683492857142856</v>
      </c>
      <c r="G128" s="9">
        <f t="shared" si="42"/>
        <v>0.27333681428571427</v>
      </c>
      <c r="H128" s="9">
        <f t="shared" si="43"/>
        <v>0.26321322857142854</v>
      </c>
      <c r="I128" s="9">
        <f t="shared" si="44"/>
        <v>0.25308964285714286</v>
      </c>
      <c r="J128" s="9">
        <f t="shared" si="45"/>
        <v>0.23621699999999995</v>
      </c>
      <c r="K128" s="44"/>
      <c r="L128" s="44"/>
      <c r="N128" s="22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4"/>
    </row>
    <row r="129" spans="2:42" x14ac:dyDescent="0.25">
      <c r="B129" s="5">
        <v>2.3199999999999998</v>
      </c>
      <c r="C129" s="9">
        <v>0.33431428571428567</v>
      </c>
      <c r="D129" s="9">
        <f t="shared" si="39"/>
        <v>0.3109122857142857</v>
      </c>
      <c r="E129" s="9">
        <f t="shared" si="40"/>
        <v>0.30088285714285712</v>
      </c>
      <c r="F129" s="9">
        <f t="shared" si="41"/>
        <v>0.28416714285714284</v>
      </c>
      <c r="G129" s="9">
        <f t="shared" si="42"/>
        <v>0.27079457142857144</v>
      </c>
      <c r="H129" s="9">
        <f t="shared" si="43"/>
        <v>0.26076514285714286</v>
      </c>
      <c r="I129" s="9">
        <f t="shared" si="44"/>
        <v>0.25073571428571428</v>
      </c>
      <c r="J129" s="9">
        <f t="shared" si="45"/>
        <v>0.23401999999999995</v>
      </c>
      <c r="K129" s="44"/>
      <c r="L129" s="44"/>
      <c r="N129" s="22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4"/>
    </row>
    <row r="130" spans="2:42" x14ac:dyDescent="0.25">
      <c r="B130" s="5">
        <v>2.34</v>
      </c>
      <c r="C130" s="9">
        <v>0.33090857142857144</v>
      </c>
      <c r="D130" s="9">
        <f t="shared" si="39"/>
        <v>0.30774497142857143</v>
      </c>
      <c r="E130" s="9">
        <f t="shared" si="40"/>
        <v>0.2978177142857143</v>
      </c>
      <c r="F130" s="9">
        <f t="shared" si="41"/>
        <v>0.2812722857142857</v>
      </c>
      <c r="G130" s="9">
        <f t="shared" si="42"/>
        <v>0.26803594285714288</v>
      </c>
      <c r="H130" s="9">
        <f t="shared" si="43"/>
        <v>0.25810868571428575</v>
      </c>
      <c r="I130" s="9">
        <f t="shared" si="44"/>
        <v>0.24818142857142858</v>
      </c>
      <c r="J130" s="9">
        <f t="shared" si="45"/>
        <v>0.23163599999999998</v>
      </c>
      <c r="K130" s="44"/>
      <c r="L130" s="44"/>
      <c r="N130" s="22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4"/>
    </row>
    <row r="131" spans="2:42" x14ac:dyDescent="0.25">
      <c r="B131" s="5">
        <v>2.36</v>
      </c>
      <c r="C131" s="9">
        <v>0.32724000000000003</v>
      </c>
      <c r="D131" s="9">
        <f t="shared" si="39"/>
        <v>0.30433320000000003</v>
      </c>
      <c r="E131" s="9">
        <f t="shared" si="40"/>
        <v>0.29451600000000006</v>
      </c>
      <c r="F131" s="9">
        <f t="shared" si="41"/>
        <v>0.27815400000000001</v>
      </c>
      <c r="G131" s="9">
        <f t="shared" si="42"/>
        <v>0.26506440000000003</v>
      </c>
      <c r="H131" s="9">
        <f t="shared" si="43"/>
        <v>0.25524720000000001</v>
      </c>
      <c r="I131" s="9">
        <f t="shared" si="44"/>
        <v>0.24543000000000004</v>
      </c>
      <c r="J131" s="9">
        <f t="shared" si="45"/>
        <v>0.22906799999999999</v>
      </c>
      <c r="K131" s="44"/>
      <c r="L131" s="44"/>
      <c r="N131" s="22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4"/>
    </row>
    <row r="132" spans="2:42" x14ac:dyDescent="0.25">
      <c r="B132" s="5">
        <v>2.38</v>
      </c>
      <c r="C132" s="9">
        <v>0.32333714285714288</v>
      </c>
      <c r="D132" s="9">
        <f t="shared" si="39"/>
        <v>0.3007035428571429</v>
      </c>
      <c r="E132" s="9">
        <f t="shared" si="40"/>
        <v>0.29100342857142858</v>
      </c>
      <c r="F132" s="9">
        <f t="shared" si="41"/>
        <v>0.27483657142857143</v>
      </c>
      <c r="G132" s="9">
        <f t="shared" si="42"/>
        <v>0.26190308571428572</v>
      </c>
      <c r="H132" s="9">
        <f t="shared" si="43"/>
        <v>0.25220297142857145</v>
      </c>
      <c r="I132" s="9">
        <f t="shared" si="44"/>
        <v>0.24250285714285716</v>
      </c>
      <c r="J132" s="9">
        <f t="shared" si="45"/>
        <v>0.22633600000000001</v>
      </c>
      <c r="K132" s="44"/>
      <c r="L132" s="44"/>
      <c r="N132" s="22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4"/>
    </row>
    <row r="133" spans="2:42" x14ac:dyDescent="0.25">
      <c r="B133" s="5">
        <v>2.4</v>
      </c>
      <c r="C133" s="9">
        <v>0.3191957142857143</v>
      </c>
      <c r="D133" s="9">
        <f t="shared" si="39"/>
        <v>0.29685201428571434</v>
      </c>
      <c r="E133" s="9">
        <f t="shared" si="40"/>
        <v>0.28727614285714287</v>
      </c>
      <c r="F133" s="9">
        <f t="shared" si="41"/>
        <v>0.27131635714285718</v>
      </c>
      <c r="G133" s="9">
        <f t="shared" si="42"/>
        <v>0.25854852857142863</v>
      </c>
      <c r="H133" s="9">
        <f t="shared" si="43"/>
        <v>0.24897265714285716</v>
      </c>
      <c r="I133" s="9">
        <f t="shared" si="44"/>
        <v>0.23939678571428574</v>
      </c>
      <c r="J133" s="9">
        <f t="shared" si="45"/>
        <v>0.223437</v>
      </c>
      <c r="K133" s="44"/>
      <c r="L133" s="44"/>
      <c r="N133" s="22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4"/>
    </row>
    <row r="134" spans="2:42" x14ac:dyDescent="0.25">
      <c r="B134" s="5">
        <v>2.42</v>
      </c>
      <c r="C134" s="9">
        <v>0.31636571428571431</v>
      </c>
      <c r="D134" s="9">
        <f t="shared" si="39"/>
        <v>0.29422011428571432</v>
      </c>
      <c r="E134" s="9">
        <f t="shared" si="40"/>
        <v>0.2847291428571429</v>
      </c>
      <c r="F134" s="9">
        <f t="shared" si="41"/>
        <v>0.26891085714285717</v>
      </c>
      <c r="G134" s="9">
        <f t="shared" si="42"/>
        <v>0.2562562285714286</v>
      </c>
      <c r="H134" s="9">
        <f t="shared" si="43"/>
        <v>0.24676525714285716</v>
      </c>
      <c r="I134" s="9">
        <f t="shared" si="44"/>
        <v>0.23727428571428572</v>
      </c>
      <c r="J134" s="9">
        <f t="shared" si="45"/>
        <v>0.22145599999999999</v>
      </c>
      <c r="K134" s="44"/>
      <c r="L134" s="44"/>
      <c r="N134" s="22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4"/>
    </row>
    <row r="135" spans="2:42" x14ac:dyDescent="0.25">
      <c r="B135" s="5">
        <v>2.44</v>
      </c>
      <c r="C135" s="9">
        <v>0.31383714285714281</v>
      </c>
      <c r="D135" s="9">
        <f t="shared" si="39"/>
        <v>0.29186854285714281</v>
      </c>
      <c r="E135" s="9">
        <f t="shared" si="40"/>
        <v>0.28245342857142852</v>
      </c>
      <c r="F135" s="9">
        <f t="shared" si="41"/>
        <v>0.26676157142857138</v>
      </c>
      <c r="G135" s="9">
        <f t="shared" si="42"/>
        <v>0.25420808571428571</v>
      </c>
      <c r="H135" s="9">
        <f t="shared" si="43"/>
        <v>0.2447929714285714</v>
      </c>
      <c r="I135" s="9">
        <f t="shared" si="44"/>
        <v>0.23537785714285711</v>
      </c>
      <c r="J135" s="9">
        <f t="shared" si="45"/>
        <v>0.21968599999999996</v>
      </c>
      <c r="K135" s="44"/>
      <c r="L135" s="44"/>
      <c r="N135" s="22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4"/>
    </row>
    <row r="136" spans="2:42" x14ac:dyDescent="0.25">
      <c r="B136" s="5">
        <v>2.46</v>
      </c>
      <c r="C136" s="9">
        <v>0.31119142857142856</v>
      </c>
      <c r="D136" s="9">
        <f t="shared" si="39"/>
        <v>0.28940802857142855</v>
      </c>
      <c r="E136" s="9">
        <f t="shared" si="40"/>
        <v>0.28007228571428572</v>
      </c>
      <c r="F136" s="9">
        <f t="shared" si="41"/>
        <v>0.26451271428571427</v>
      </c>
      <c r="G136" s="9">
        <f t="shared" si="42"/>
        <v>0.25206505714285715</v>
      </c>
      <c r="H136" s="9">
        <f t="shared" si="43"/>
        <v>0.24272931428571429</v>
      </c>
      <c r="I136" s="9">
        <f t="shared" si="44"/>
        <v>0.23339357142857142</v>
      </c>
      <c r="J136" s="9">
        <f t="shared" si="45"/>
        <v>0.21783399999999997</v>
      </c>
      <c r="K136" s="44"/>
      <c r="L136" s="44"/>
      <c r="N136" s="22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4"/>
    </row>
    <row r="137" spans="2:42" x14ac:dyDescent="0.25">
      <c r="B137" s="5">
        <v>2.48</v>
      </c>
      <c r="C137" s="9">
        <v>0.30842142857142857</v>
      </c>
      <c r="D137" s="9">
        <f t="shared" si="39"/>
        <v>0.28683192857142858</v>
      </c>
      <c r="E137" s="9">
        <f t="shared" si="40"/>
        <v>0.2775792857142857</v>
      </c>
      <c r="F137" s="9">
        <f t="shared" si="41"/>
        <v>0.26215821428571429</v>
      </c>
      <c r="G137" s="9">
        <f t="shared" si="42"/>
        <v>0.24982135714285716</v>
      </c>
      <c r="H137" s="9">
        <f t="shared" si="43"/>
        <v>0.2405687142857143</v>
      </c>
      <c r="I137" s="9">
        <f t="shared" si="44"/>
        <v>0.23131607142857141</v>
      </c>
      <c r="J137" s="9">
        <f t="shared" si="45"/>
        <v>0.21589499999999998</v>
      </c>
      <c r="K137" s="44"/>
      <c r="L137" s="44"/>
      <c r="N137" s="22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4"/>
    </row>
    <row r="138" spans="2:42" x14ac:dyDescent="0.25">
      <c r="B138" s="5">
        <v>2.5</v>
      </c>
      <c r="C138" s="9">
        <v>0.30581000000000003</v>
      </c>
      <c r="D138" s="9">
        <f t="shared" si="39"/>
        <v>0.28440330000000003</v>
      </c>
      <c r="E138" s="9">
        <f t="shared" si="40"/>
        <v>0.27522900000000006</v>
      </c>
      <c r="F138" s="9">
        <f t="shared" si="41"/>
        <v>0.25993850000000002</v>
      </c>
      <c r="G138" s="9">
        <f t="shared" si="42"/>
        <v>0.24770610000000004</v>
      </c>
      <c r="H138" s="9">
        <f t="shared" si="43"/>
        <v>0.23853180000000002</v>
      </c>
      <c r="I138" s="9">
        <f t="shared" si="44"/>
        <v>0.22935750000000002</v>
      </c>
      <c r="J138" s="9">
        <f t="shared" si="45"/>
        <v>0.21406700000000001</v>
      </c>
      <c r="K138" s="44"/>
      <c r="L138" s="44"/>
      <c r="N138" s="22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4"/>
    </row>
    <row r="139" spans="2:42" x14ac:dyDescent="0.25">
      <c r="B139" s="5">
        <v>2.52</v>
      </c>
      <c r="C139" s="9">
        <v>0.3039128571428571</v>
      </c>
      <c r="D139" s="9">
        <f t="shared" si="39"/>
        <v>0.28263895714285714</v>
      </c>
      <c r="E139" s="9">
        <f t="shared" si="40"/>
        <v>0.27352157142857142</v>
      </c>
      <c r="F139" s="9">
        <f t="shared" si="41"/>
        <v>0.2583259285714285</v>
      </c>
      <c r="G139" s="9">
        <f t="shared" si="42"/>
        <v>0.24616941428571426</v>
      </c>
      <c r="H139" s="9">
        <f t="shared" si="43"/>
        <v>0.23705202857142854</v>
      </c>
      <c r="I139" s="9">
        <f t="shared" si="44"/>
        <v>0.22793464285714282</v>
      </c>
      <c r="J139" s="9">
        <f t="shared" si="45"/>
        <v>0.21273899999999996</v>
      </c>
      <c r="K139" s="44"/>
      <c r="L139" s="44"/>
      <c r="N139" s="22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4"/>
    </row>
    <row r="140" spans="2:42" x14ac:dyDescent="0.25">
      <c r="B140" s="5">
        <v>2.54</v>
      </c>
      <c r="C140" s="9">
        <v>0.30213000000000001</v>
      </c>
      <c r="D140" s="9">
        <f t="shared" si="39"/>
        <v>0.28098090000000003</v>
      </c>
      <c r="E140" s="9">
        <f t="shared" si="40"/>
        <v>0.27191700000000002</v>
      </c>
      <c r="F140" s="9">
        <f t="shared" si="41"/>
        <v>0.2568105</v>
      </c>
      <c r="G140" s="9">
        <f t="shared" si="42"/>
        <v>0.24472530000000003</v>
      </c>
      <c r="H140" s="9">
        <f t="shared" si="43"/>
        <v>0.23566140000000002</v>
      </c>
      <c r="I140" s="9">
        <f t="shared" si="44"/>
        <v>0.22659750000000001</v>
      </c>
      <c r="J140" s="9">
        <f t="shared" si="45"/>
        <v>0.21149099999999998</v>
      </c>
      <c r="K140" s="44"/>
      <c r="L140" s="44"/>
      <c r="N140" s="22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4"/>
    </row>
    <row r="141" spans="2:42" x14ac:dyDescent="0.25">
      <c r="B141" s="5">
        <v>2.56</v>
      </c>
      <c r="C141" s="9">
        <v>0.30084</v>
      </c>
      <c r="D141" s="9">
        <f t="shared" si="39"/>
        <v>0.27978120000000001</v>
      </c>
      <c r="E141" s="9">
        <f t="shared" si="40"/>
        <v>0.270756</v>
      </c>
      <c r="F141" s="9">
        <f t="shared" si="41"/>
        <v>0.255714</v>
      </c>
      <c r="G141" s="9">
        <f t="shared" si="42"/>
        <v>0.24368040000000002</v>
      </c>
      <c r="H141" s="9">
        <f t="shared" si="43"/>
        <v>0.23465520000000001</v>
      </c>
      <c r="I141" s="9">
        <f t="shared" si="44"/>
        <v>0.22563</v>
      </c>
      <c r="J141" s="9">
        <f t="shared" si="45"/>
        <v>0.210588</v>
      </c>
      <c r="K141" s="44"/>
      <c r="L141" s="44"/>
      <c r="N141" s="22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4"/>
    </row>
    <row r="142" spans="2:42" x14ac:dyDescent="0.25">
      <c r="B142" s="5">
        <v>2.58</v>
      </c>
      <c r="C142" s="9">
        <v>0.29980571428571429</v>
      </c>
      <c r="D142" s="9">
        <f t="shared" ref="D142:D205" si="46">C142*0.93</f>
        <v>0.27881931428571433</v>
      </c>
      <c r="E142" s="9">
        <f t="shared" ref="E142:E205" si="47">C142*0.9</f>
        <v>0.26982514285714287</v>
      </c>
      <c r="F142" s="9">
        <f t="shared" ref="F142:F205" si="48">C142*0.85</f>
        <v>0.25483485714285714</v>
      </c>
      <c r="G142" s="9">
        <f t="shared" ref="G142:G205" si="49">C142*0.81</f>
        <v>0.24284262857142858</v>
      </c>
      <c r="H142" s="9">
        <f t="shared" ref="H142:H205" si="50">C142*0.78</f>
        <v>0.23384845714285715</v>
      </c>
      <c r="I142" s="9">
        <f t="shared" ref="I142:I205" si="51">C142*0.75</f>
        <v>0.22485428571428573</v>
      </c>
      <c r="J142" s="9">
        <f t="shared" ref="J142:J205" si="52">C142*0.7</f>
        <v>0.20986399999999999</v>
      </c>
      <c r="K142" s="44"/>
      <c r="L142" s="44"/>
      <c r="N142" s="22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4"/>
    </row>
    <row r="143" spans="2:42" x14ac:dyDescent="0.25">
      <c r="B143" s="5">
        <v>2.6</v>
      </c>
      <c r="C143" s="9">
        <v>0.29834428571428567</v>
      </c>
      <c r="D143" s="9">
        <f t="shared" si="46"/>
        <v>0.27746018571428571</v>
      </c>
      <c r="E143" s="9">
        <f t="shared" si="47"/>
        <v>0.26850985714285713</v>
      </c>
      <c r="F143" s="9">
        <f t="shared" si="48"/>
        <v>0.25359264285714284</v>
      </c>
      <c r="G143" s="9">
        <f t="shared" si="49"/>
        <v>0.2416588714285714</v>
      </c>
      <c r="H143" s="9">
        <f t="shared" si="50"/>
        <v>0.23270854285714282</v>
      </c>
      <c r="I143" s="9">
        <f t="shared" si="51"/>
        <v>0.22375821428571424</v>
      </c>
      <c r="J143" s="9">
        <f t="shared" si="52"/>
        <v>0.20884099999999997</v>
      </c>
      <c r="K143" s="44"/>
      <c r="L143" s="44"/>
      <c r="N143" s="22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4"/>
    </row>
    <row r="144" spans="2:42" x14ac:dyDescent="0.25">
      <c r="B144" s="5">
        <v>2.62</v>
      </c>
      <c r="C144" s="9">
        <v>0.29647714285714283</v>
      </c>
      <c r="D144" s="9">
        <f t="shared" si="46"/>
        <v>0.27572374285714285</v>
      </c>
      <c r="E144" s="9">
        <f t="shared" si="47"/>
        <v>0.26682942857142855</v>
      </c>
      <c r="F144" s="9">
        <f t="shared" si="48"/>
        <v>0.25200557142857138</v>
      </c>
      <c r="G144" s="9">
        <f t="shared" si="49"/>
        <v>0.24014648571428571</v>
      </c>
      <c r="H144" s="9">
        <f t="shared" si="50"/>
        <v>0.23125217142857141</v>
      </c>
      <c r="I144" s="9">
        <f t="shared" si="51"/>
        <v>0.22235785714285711</v>
      </c>
      <c r="J144" s="9">
        <f t="shared" si="52"/>
        <v>0.20753399999999997</v>
      </c>
      <c r="K144" s="44"/>
      <c r="L144" s="44"/>
      <c r="N144" s="22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4"/>
    </row>
    <row r="145" spans="2:42" x14ac:dyDescent="0.25">
      <c r="B145" s="5">
        <v>2.64</v>
      </c>
      <c r="C145" s="9">
        <v>0.29420714285714283</v>
      </c>
      <c r="D145" s="9">
        <f t="shared" si="46"/>
        <v>0.27361264285714287</v>
      </c>
      <c r="E145" s="9">
        <f t="shared" si="47"/>
        <v>0.26478642857142853</v>
      </c>
      <c r="F145" s="9">
        <f t="shared" si="48"/>
        <v>0.25007607142857141</v>
      </c>
      <c r="G145" s="9">
        <f t="shared" si="49"/>
        <v>0.23830778571428571</v>
      </c>
      <c r="H145" s="9">
        <f t="shared" si="50"/>
        <v>0.22948157142857142</v>
      </c>
      <c r="I145" s="9">
        <f t="shared" si="51"/>
        <v>0.22065535714285711</v>
      </c>
      <c r="J145" s="9">
        <f t="shared" si="52"/>
        <v>0.20594499999999996</v>
      </c>
      <c r="K145" s="44"/>
      <c r="L145" s="44"/>
      <c r="N145" s="22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4"/>
    </row>
    <row r="146" spans="2:42" x14ac:dyDescent="0.25">
      <c r="B146" s="5">
        <v>2.66</v>
      </c>
      <c r="C146" s="9">
        <v>0.29176142857142856</v>
      </c>
      <c r="D146" s="9">
        <f t="shared" si="46"/>
        <v>0.27133812857142858</v>
      </c>
      <c r="E146" s="9">
        <f t="shared" si="47"/>
        <v>0.26258528571428569</v>
      </c>
      <c r="F146" s="9">
        <f t="shared" si="48"/>
        <v>0.24799721428571428</v>
      </c>
      <c r="G146" s="9">
        <f t="shared" si="49"/>
        <v>0.23632675714285714</v>
      </c>
      <c r="H146" s="9">
        <f t="shared" si="50"/>
        <v>0.22757391428571427</v>
      </c>
      <c r="I146" s="9">
        <f t="shared" si="51"/>
        <v>0.21882107142857143</v>
      </c>
      <c r="J146" s="9">
        <f t="shared" si="52"/>
        <v>0.20423299999999997</v>
      </c>
      <c r="K146" s="44"/>
      <c r="L146" s="44"/>
      <c r="N146" s="22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4"/>
    </row>
    <row r="147" spans="2:42" x14ac:dyDescent="0.25">
      <c r="B147" s="5">
        <v>2.68</v>
      </c>
      <c r="C147" s="9">
        <v>0.28958857142857142</v>
      </c>
      <c r="D147" s="9">
        <f t="shared" si="46"/>
        <v>0.26931737142857143</v>
      </c>
      <c r="E147" s="9">
        <f t="shared" si="47"/>
        <v>0.2606297142857143</v>
      </c>
      <c r="F147" s="9">
        <f t="shared" si="48"/>
        <v>0.24615028571428571</v>
      </c>
      <c r="G147" s="9">
        <f t="shared" si="49"/>
        <v>0.23456674285714285</v>
      </c>
      <c r="H147" s="9">
        <f t="shared" si="50"/>
        <v>0.22587908571428572</v>
      </c>
      <c r="I147" s="9">
        <f t="shared" si="51"/>
        <v>0.21719142857142856</v>
      </c>
      <c r="J147" s="9">
        <f t="shared" si="52"/>
        <v>0.20271199999999998</v>
      </c>
      <c r="K147" s="44"/>
      <c r="L147" s="44"/>
      <c r="N147" s="22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4"/>
    </row>
    <row r="148" spans="2:42" x14ac:dyDescent="0.25">
      <c r="B148" s="5">
        <v>2.7</v>
      </c>
      <c r="C148" s="9">
        <v>0.28707714285714286</v>
      </c>
      <c r="D148" s="9">
        <f t="shared" si="46"/>
        <v>0.26698174285714288</v>
      </c>
      <c r="E148" s="9">
        <f t="shared" si="47"/>
        <v>0.25836942857142858</v>
      </c>
      <c r="F148" s="9">
        <f t="shared" si="48"/>
        <v>0.24401557142857142</v>
      </c>
      <c r="G148" s="9">
        <f t="shared" si="49"/>
        <v>0.23253248571428572</v>
      </c>
      <c r="H148" s="9">
        <f t="shared" si="50"/>
        <v>0.22392017142857143</v>
      </c>
      <c r="I148" s="9">
        <f t="shared" si="51"/>
        <v>0.21530785714285716</v>
      </c>
      <c r="J148" s="9">
        <f t="shared" si="52"/>
        <v>0.20095399999999999</v>
      </c>
      <c r="K148" s="44"/>
      <c r="L148" s="44"/>
      <c r="N148" s="22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4"/>
    </row>
    <row r="149" spans="2:42" x14ac:dyDescent="0.25">
      <c r="B149" s="5">
        <v>2.72</v>
      </c>
      <c r="C149" s="9">
        <v>0.28424857142857146</v>
      </c>
      <c r="D149" s="9">
        <f t="shared" si="46"/>
        <v>0.26435117142857145</v>
      </c>
      <c r="E149" s="9">
        <f t="shared" si="47"/>
        <v>0.25582371428571432</v>
      </c>
      <c r="F149" s="9">
        <f t="shared" si="48"/>
        <v>0.24161128571428572</v>
      </c>
      <c r="G149" s="9">
        <f t="shared" si="49"/>
        <v>0.2302413428571429</v>
      </c>
      <c r="H149" s="9">
        <f t="shared" si="50"/>
        <v>0.22171388571428574</v>
      </c>
      <c r="I149" s="9">
        <f t="shared" si="51"/>
        <v>0.21318642857142861</v>
      </c>
      <c r="J149" s="9">
        <f t="shared" si="52"/>
        <v>0.19897400000000001</v>
      </c>
      <c r="K149" s="44"/>
      <c r="L149" s="44"/>
      <c r="N149" s="22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4"/>
    </row>
    <row r="150" spans="2:42" x14ac:dyDescent="0.25">
      <c r="B150" s="5">
        <v>2.74</v>
      </c>
      <c r="C150" s="9">
        <v>0.28114142857142854</v>
      </c>
      <c r="D150" s="9">
        <f t="shared" si="46"/>
        <v>0.26146152857142857</v>
      </c>
      <c r="E150" s="9">
        <f t="shared" si="47"/>
        <v>0.25302728571428568</v>
      </c>
      <c r="F150" s="9">
        <f t="shared" si="48"/>
        <v>0.23897021428571424</v>
      </c>
      <c r="G150" s="9">
        <f t="shared" si="49"/>
        <v>0.22772455714285714</v>
      </c>
      <c r="H150" s="9">
        <f t="shared" si="50"/>
        <v>0.21929031428571427</v>
      </c>
      <c r="I150" s="9">
        <f t="shared" si="51"/>
        <v>0.21085607142857141</v>
      </c>
      <c r="J150" s="9">
        <f t="shared" si="52"/>
        <v>0.19679899999999997</v>
      </c>
      <c r="K150" s="44"/>
      <c r="L150" s="44"/>
      <c r="N150" s="22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4"/>
    </row>
    <row r="151" spans="2:42" x14ac:dyDescent="0.25">
      <c r="B151" s="5">
        <v>2.76</v>
      </c>
      <c r="C151" s="9">
        <v>0.27775142857142859</v>
      </c>
      <c r="D151" s="9">
        <f t="shared" si="46"/>
        <v>0.25830882857142862</v>
      </c>
      <c r="E151" s="9">
        <f t="shared" si="47"/>
        <v>0.24997628571428573</v>
      </c>
      <c r="F151" s="9">
        <f t="shared" si="48"/>
        <v>0.23608871428571429</v>
      </c>
      <c r="G151" s="9">
        <f t="shared" si="49"/>
        <v>0.22497865714285717</v>
      </c>
      <c r="H151" s="9">
        <f t="shared" si="50"/>
        <v>0.21664611428571431</v>
      </c>
      <c r="I151" s="9">
        <f t="shared" si="51"/>
        <v>0.20831357142857143</v>
      </c>
      <c r="J151" s="9">
        <f t="shared" si="52"/>
        <v>0.19442600000000002</v>
      </c>
      <c r="K151" s="44"/>
      <c r="L151" s="44"/>
      <c r="N151" s="22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4"/>
    </row>
    <row r="152" spans="2:42" x14ac:dyDescent="0.25">
      <c r="B152" s="5">
        <v>2.78</v>
      </c>
      <c r="C152" s="9">
        <v>0.27410857142857142</v>
      </c>
      <c r="D152" s="9">
        <f t="shared" si="46"/>
        <v>0.25492097142857145</v>
      </c>
      <c r="E152" s="9">
        <f t="shared" si="47"/>
        <v>0.2466977142857143</v>
      </c>
      <c r="F152" s="9">
        <f t="shared" si="48"/>
        <v>0.23299228571428571</v>
      </c>
      <c r="G152" s="9">
        <f t="shared" si="49"/>
        <v>0.22202794285714286</v>
      </c>
      <c r="H152" s="9">
        <f t="shared" si="50"/>
        <v>0.21380468571428571</v>
      </c>
      <c r="I152" s="9">
        <f t="shared" si="51"/>
        <v>0.20558142857142858</v>
      </c>
      <c r="J152" s="9">
        <f t="shared" si="52"/>
        <v>0.19187599999999999</v>
      </c>
      <c r="K152" s="44"/>
      <c r="L152" s="44"/>
      <c r="N152" s="22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4"/>
    </row>
    <row r="153" spans="2:42" x14ac:dyDescent="0.25">
      <c r="B153" s="5">
        <v>2.8</v>
      </c>
      <c r="C153" s="9">
        <v>0.27046000000000003</v>
      </c>
      <c r="D153" s="9">
        <f t="shared" si="46"/>
        <v>0.25152780000000002</v>
      </c>
      <c r="E153" s="9">
        <f t="shared" si="47"/>
        <v>0.24341400000000005</v>
      </c>
      <c r="F153" s="9">
        <f t="shared" si="48"/>
        <v>0.22989100000000001</v>
      </c>
      <c r="G153" s="9">
        <f t="shared" si="49"/>
        <v>0.21907260000000003</v>
      </c>
      <c r="H153" s="9">
        <f t="shared" si="50"/>
        <v>0.21095880000000003</v>
      </c>
      <c r="I153" s="9">
        <f t="shared" si="51"/>
        <v>0.20284500000000003</v>
      </c>
      <c r="J153" s="9">
        <f t="shared" si="52"/>
        <v>0.18932200000000002</v>
      </c>
      <c r="K153" s="44"/>
      <c r="L153" s="44"/>
      <c r="N153" s="22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4"/>
    </row>
    <row r="154" spans="2:42" x14ac:dyDescent="0.25">
      <c r="B154" s="5">
        <v>2.82</v>
      </c>
      <c r="C154" s="9">
        <v>0.26655571428571428</v>
      </c>
      <c r="D154" s="9">
        <f t="shared" si="46"/>
        <v>0.24789681428571431</v>
      </c>
      <c r="E154" s="9">
        <f t="shared" si="47"/>
        <v>0.23990014285714287</v>
      </c>
      <c r="F154" s="9">
        <f t="shared" si="48"/>
        <v>0.22657235714285714</v>
      </c>
      <c r="G154" s="9">
        <f t="shared" si="49"/>
        <v>0.21591012857142858</v>
      </c>
      <c r="H154" s="9">
        <f t="shared" si="50"/>
        <v>0.20791345714285714</v>
      </c>
      <c r="I154" s="9">
        <f t="shared" si="51"/>
        <v>0.19991678571428573</v>
      </c>
      <c r="J154" s="9">
        <f t="shared" si="52"/>
        <v>0.18658899999999998</v>
      </c>
      <c r="K154" s="44"/>
      <c r="L154" s="44"/>
      <c r="N154" s="22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4"/>
    </row>
    <row r="155" spans="2:42" x14ac:dyDescent="0.25">
      <c r="B155" s="5">
        <v>2.84</v>
      </c>
      <c r="C155" s="9">
        <v>0.26328714285714289</v>
      </c>
      <c r="D155" s="9">
        <f t="shared" si="46"/>
        <v>0.24485704285714291</v>
      </c>
      <c r="E155" s="9">
        <f t="shared" si="47"/>
        <v>0.2369584285714286</v>
      </c>
      <c r="F155" s="9">
        <f t="shared" si="48"/>
        <v>0.22379407142857144</v>
      </c>
      <c r="G155" s="9">
        <f t="shared" si="49"/>
        <v>0.21326258571428575</v>
      </c>
      <c r="H155" s="9">
        <f t="shared" si="50"/>
        <v>0.20536397142857146</v>
      </c>
      <c r="I155" s="9">
        <f t="shared" si="51"/>
        <v>0.19746535714285718</v>
      </c>
      <c r="J155" s="9">
        <f t="shared" si="52"/>
        <v>0.18430100000000002</v>
      </c>
      <c r="K155" s="44"/>
      <c r="L155" s="44"/>
      <c r="N155" s="22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4"/>
    </row>
    <row r="156" spans="2:42" x14ac:dyDescent="0.25">
      <c r="B156" s="5">
        <v>2.86</v>
      </c>
      <c r="C156" s="9">
        <v>0.26111142857142861</v>
      </c>
      <c r="D156" s="9">
        <f t="shared" si="46"/>
        <v>0.24283362857142862</v>
      </c>
      <c r="E156" s="9">
        <f t="shared" si="47"/>
        <v>0.23500028571428574</v>
      </c>
      <c r="F156" s="9">
        <f t="shared" si="48"/>
        <v>0.2219447142857143</v>
      </c>
      <c r="G156" s="9">
        <f t="shared" si="49"/>
        <v>0.2115002571428572</v>
      </c>
      <c r="H156" s="9">
        <f t="shared" si="50"/>
        <v>0.20366691428571432</v>
      </c>
      <c r="I156" s="9">
        <f t="shared" si="51"/>
        <v>0.19583357142857144</v>
      </c>
      <c r="J156" s="9">
        <f t="shared" si="52"/>
        <v>0.18277800000000002</v>
      </c>
      <c r="K156" s="44"/>
      <c r="L156" s="44"/>
      <c r="N156" s="22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4"/>
    </row>
    <row r="157" spans="2:42" ht="15.75" thickBot="1" x14ac:dyDescent="0.3">
      <c r="B157" s="5">
        <v>2.88</v>
      </c>
      <c r="C157" s="9">
        <v>0.25920428571428566</v>
      </c>
      <c r="D157" s="9">
        <f t="shared" si="46"/>
        <v>0.24105998571428569</v>
      </c>
      <c r="E157" s="9">
        <f t="shared" si="47"/>
        <v>0.2332838571428571</v>
      </c>
      <c r="F157" s="9">
        <f t="shared" si="48"/>
        <v>0.22032364285714282</v>
      </c>
      <c r="G157" s="9">
        <f t="shared" si="49"/>
        <v>0.20995547142857141</v>
      </c>
      <c r="H157" s="9">
        <f t="shared" si="50"/>
        <v>0.20217934285714281</v>
      </c>
      <c r="I157" s="9">
        <f t="shared" si="51"/>
        <v>0.19440321428571425</v>
      </c>
      <c r="J157" s="9">
        <f t="shared" si="52"/>
        <v>0.18144299999999997</v>
      </c>
      <c r="K157" s="44"/>
      <c r="L157" s="44"/>
      <c r="N157" s="22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4"/>
    </row>
    <row r="158" spans="2:42" ht="15" customHeight="1" x14ac:dyDescent="0.25">
      <c r="B158" s="5">
        <v>2.9</v>
      </c>
      <c r="C158" s="9">
        <v>0.25729285714285716</v>
      </c>
      <c r="D158" s="9">
        <f t="shared" si="46"/>
        <v>0.23928235714285717</v>
      </c>
      <c r="E158" s="9">
        <f t="shared" si="47"/>
        <v>0.23156357142857145</v>
      </c>
      <c r="F158" s="9">
        <f t="shared" si="48"/>
        <v>0.21869892857142859</v>
      </c>
      <c r="G158" s="9">
        <f t="shared" si="49"/>
        <v>0.20840721428571432</v>
      </c>
      <c r="H158" s="9">
        <f t="shared" si="50"/>
        <v>0.2006884285714286</v>
      </c>
      <c r="I158" s="9">
        <f t="shared" si="51"/>
        <v>0.19296964285714285</v>
      </c>
      <c r="J158" s="9">
        <f t="shared" si="52"/>
        <v>0.18010499999999999</v>
      </c>
      <c r="K158" s="44"/>
      <c r="L158" s="44"/>
      <c r="N158" s="56" t="s">
        <v>44</v>
      </c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8"/>
    </row>
    <row r="159" spans="2:42" ht="15" customHeight="1" x14ac:dyDescent="0.25">
      <c r="B159" s="5">
        <v>2.92</v>
      </c>
      <c r="C159" s="9">
        <v>0.25515285714285713</v>
      </c>
      <c r="D159" s="9">
        <f t="shared" si="46"/>
        <v>0.23729215714285715</v>
      </c>
      <c r="E159" s="9">
        <f t="shared" si="47"/>
        <v>0.22963757142857141</v>
      </c>
      <c r="F159" s="9">
        <f t="shared" si="48"/>
        <v>0.21687992857142854</v>
      </c>
      <c r="G159" s="9">
        <f t="shared" si="49"/>
        <v>0.2066738142857143</v>
      </c>
      <c r="H159" s="9">
        <f t="shared" si="50"/>
        <v>0.19901922857142856</v>
      </c>
      <c r="I159" s="9">
        <f t="shared" si="51"/>
        <v>0.19136464285714283</v>
      </c>
      <c r="J159" s="9">
        <f t="shared" si="52"/>
        <v>0.17860699999999999</v>
      </c>
      <c r="K159" s="44"/>
      <c r="L159" s="44"/>
      <c r="N159" s="59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1"/>
    </row>
    <row r="160" spans="2:42" ht="15" customHeight="1" thickBot="1" x14ac:dyDescent="0.3">
      <c r="B160" s="5">
        <v>2.94</v>
      </c>
      <c r="C160" s="9">
        <v>0.25308142857142857</v>
      </c>
      <c r="D160" s="9">
        <f t="shared" si="46"/>
        <v>0.23536572857142857</v>
      </c>
      <c r="E160" s="9">
        <f t="shared" si="47"/>
        <v>0.22777328571428571</v>
      </c>
      <c r="F160" s="9">
        <f t="shared" si="48"/>
        <v>0.21511921428571429</v>
      </c>
      <c r="G160" s="9">
        <f t="shared" si="49"/>
        <v>0.20499595714285715</v>
      </c>
      <c r="H160" s="9">
        <f t="shared" si="50"/>
        <v>0.19740351428571429</v>
      </c>
      <c r="I160" s="9">
        <f t="shared" si="51"/>
        <v>0.18981107142857143</v>
      </c>
      <c r="J160" s="9">
        <f t="shared" si="52"/>
        <v>0.17715699999999998</v>
      </c>
      <c r="K160" s="44"/>
      <c r="L160" s="44"/>
      <c r="N160" s="62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4"/>
    </row>
    <row r="161" spans="2:42" x14ac:dyDescent="0.25">
      <c r="B161" s="5">
        <v>2.96</v>
      </c>
      <c r="C161" s="9">
        <v>0.25184857142857148</v>
      </c>
      <c r="D161" s="9">
        <f t="shared" si="46"/>
        <v>0.23421917142857149</v>
      </c>
      <c r="E161" s="9">
        <f t="shared" si="47"/>
        <v>0.22666371428571433</v>
      </c>
      <c r="F161" s="9">
        <f t="shared" si="48"/>
        <v>0.21407128571428574</v>
      </c>
      <c r="G161" s="9">
        <f t="shared" si="49"/>
        <v>0.20399734285714291</v>
      </c>
      <c r="H161" s="9">
        <f t="shared" si="50"/>
        <v>0.19644188571428575</v>
      </c>
      <c r="I161" s="9">
        <f t="shared" si="51"/>
        <v>0.18888642857142862</v>
      </c>
      <c r="J161" s="9">
        <f t="shared" si="52"/>
        <v>0.17629400000000003</v>
      </c>
      <c r="K161" s="44"/>
      <c r="L161" s="44"/>
      <c r="N161" s="22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4"/>
    </row>
    <row r="162" spans="2:42" x14ac:dyDescent="0.25">
      <c r="B162" s="5">
        <v>2.98</v>
      </c>
      <c r="C162" s="9">
        <v>0.25042571428571431</v>
      </c>
      <c r="D162" s="9">
        <f t="shared" si="46"/>
        <v>0.23289591428571432</v>
      </c>
      <c r="E162" s="9">
        <f t="shared" si="47"/>
        <v>0.22538314285714289</v>
      </c>
      <c r="F162" s="9">
        <f t="shared" si="48"/>
        <v>0.21286185714285716</v>
      </c>
      <c r="G162" s="9">
        <f t="shared" si="49"/>
        <v>0.2028448285714286</v>
      </c>
      <c r="H162" s="9">
        <f t="shared" si="50"/>
        <v>0.19533205714285717</v>
      </c>
      <c r="I162" s="9">
        <f t="shared" si="51"/>
        <v>0.18781928571428574</v>
      </c>
      <c r="J162" s="9">
        <f t="shared" si="52"/>
        <v>0.17529800000000001</v>
      </c>
      <c r="K162" s="44"/>
      <c r="L162" s="44"/>
      <c r="N162" s="22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4"/>
    </row>
    <row r="163" spans="2:42" x14ac:dyDescent="0.25">
      <c r="B163" s="5">
        <v>3</v>
      </c>
      <c r="C163" s="9">
        <v>0.24876000000000001</v>
      </c>
      <c r="D163" s="9">
        <f t="shared" si="46"/>
        <v>0.23134680000000002</v>
      </c>
      <c r="E163" s="9">
        <f t="shared" si="47"/>
        <v>0.223884</v>
      </c>
      <c r="F163" s="9">
        <f t="shared" si="48"/>
        <v>0.211446</v>
      </c>
      <c r="G163" s="9">
        <f t="shared" si="49"/>
        <v>0.20149560000000002</v>
      </c>
      <c r="H163" s="9">
        <f t="shared" si="50"/>
        <v>0.19403280000000001</v>
      </c>
      <c r="I163" s="9">
        <f t="shared" si="51"/>
        <v>0.18657000000000001</v>
      </c>
      <c r="J163" s="9">
        <f t="shared" si="52"/>
        <v>0.17413200000000001</v>
      </c>
      <c r="K163" s="44"/>
      <c r="L163" s="44"/>
      <c r="N163" s="22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4"/>
    </row>
    <row r="164" spans="2:42" x14ac:dyDescent="0.25">
      <c r="B164" s="5">
        <v>3.02</v>
      </c>
      <c r="C164" s="9">
        <v>0.24685714285714286</v>
      </c>
      <c r="D164" s="9">
        <f t="shared" si="46"/>
        <v>0.22957714285714287</v>
      </c>
      <c r="E164" s="9">
        <f t="shared" si="47"/>
        <v>0.22217142857142858</v>
      </c>
      <c r="F164" s="9">
        <f t="shared" si="48"/>
        <v>0.20982857142857142</v>
      </c>
      <c r="G164" s="9">
        <f t="shared" si="49"/>
        <v>0.19995428571428572</v>
      </c>
      <c r="H164" s="9">
        <f t="shared" si="50"/>
        <v>0.19254857142857143</v>
      </c>
      <c r="I164" s="9">
        <f t="shared" si="51"/>
        <v>0.18514285714285714</v>
      </c>
      <c r="J164" s="9">
        <f t="shared" si="52"/>
        <v>0.17279999999999998</v>
      </c>
      <c r="K164" s="44"/>
      <c r="L164" s="44"/>
      <c r="N164" s="22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4"/>
    </row>
    <row r="165" spans="2:42" x14ac:dyDescent="0.25">
      <c r="B165" s="5">
        <v>3.04</v>
      </c>
      <c r="C165" s="9">
        <v>0.24473142857142857</v>
      </c>
      <c r="D165" s="9">
        <f t="shared" si="46"/>
        <v>0.22760022857142859</v>
      </c>
      <c r="E165" s="9">
        <f t="shared" si="47"/>
        <v>0.22025828571428571</v>
      </c>
      <c r="F165" s="9">
        <f t="shared" si="48"/>
        <v>0.20802171428571428</v>
      </c>
      <c r="G165" s="9">
        <f t="shared" si="49"/>
        <v>0.19823245714285714</v>
      </c>
      <c r="H165" s="9">
        <f t="shared" si="50"/>
        <v>0.1908905142857143</v>
      </c>
      <c r="I165" s="9">
        <f t="shared" si="51"/>
        <v>0.18354857142857142</v>
      </c>
      <c r="J165" s="9">
        <f t="shared" si="52"/>
        <v>0.17131199999999999</v>
      </c>
      <c r="K165" s="44"/>
      <c r="L165" s="44"/>
      <c r="N165" s="22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4"/>
    </row>
    <row r="166" spans="2:42" x14ac:dyDescent="0.25">
      <c r="B166" s="5">
        <v>3.06</v>
      </c>
      <c r="C166" s="9">
        <v>0.24254857142857142</v>
      </c>
      <c r="D166" s="9">
        <f t="shared" si="46"/>
        <v>0.22557017142857144</v>
      </c>
      <c r="E166" s="9">
        <f t="shared" si="47"/>
        <v>0.21829371428571429</v>
      </c>
      <c r="F166" s="9">
        <f t="shared" si="48"/>
        <v>0.20616628571428569</v>
      </c>
      <c r="G166" s="9">
        <f t="shared" si="49"/>
        <v>0.19646434285714287</v>
      </c>
      <c r="H166" s="9">
        <f t="shared" si="50"/>
        <v>0.18918788571428571</v>
      </c>
      <c r="I166" s="9">
        <f t="shared" si="51"/>
        <v>0.18191142857142856</v>
      </c>
      <c r="J166" s="9">
        <f t="shared" si="52"/>
        <v>0.16978399999999999</v>
      </c>
      <c r="K166" s="44"/>
      <c r="L166" s="44"/>
      <c r="N166" s="22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4"/>
    </row>
    <row r="167" spans="2:42" x14ac:dyDescent="0.25">
      <c r="B167" s="5">
        <v>3.08</v>
      </c>
      <c r="C167" s="9">
        <v>0.24087428571428568</v>
      </c>
      <c r="D167" s="9">
        <f t="shared" si="46"/>
        <v>0.22401308571428569</v>
      </c>
      <c r="E167" s="9">
        <f t="shared" si="47"/>
        <v>0.21678685714285711</v>
      </c>
      <c r="F167" s="9">
        <f t="shared" si="48"/>
        <v>0.20474314285714282</v>
      </c>
      <c r="G167" s="9">
        <f t="shared" si="49"/>
        <v>0.19510817142857143</v>
      </c>
      <c r="H167" s="9">
        <f t="shared" si="50"/>
        <v>0.18788194285714283</v>
      </c>
      <c r="I167" s="9">
        <f t="shared" si="51"/>
        <v>0.18065571428571425</v>
      </c>
      <c r="J167" s="9">
        <f t="shared" si="52"/>
        <v>0.16861199999999996</v>
      </c>
      <c r="K167" s="44"/>
      <c r="L167" s="44"/>
      <c r="N167" s="22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4"/>
    </row>
    <row r="168" spans="2:42" x14ac:dyDescent="0.25">
      <c r="B168" s="5">
        <v>3.1</v>
      </c>
      <c r="C168" s="9">
        <v>0.23898857142857147</v>
      </c>
      <c r="D168" s="9">
        <f t="shared" si="46"/>
        <v>0.22225937142857147</v>
      </c>
      <c r="E168" s="9">
        <f t="shared" si="47"/>
        <v>0.21508971428571433</v>
      </c>
      <c r="F168" s="9">
        <f t="shared" si="48"/>
        <v>0.20314028571428575</v>
      </c>
      <c r="G168" s="9">
        <f t="shared" si="49"/>
        <v>0.19358074285714291</v>
      </c>
      <c r="H168" s="9">
        <f t="shared" si="50"/>
        <v>0.18641108571428575</v>
      </c>
      <c r="I168" s="9">
        <f t="shared" si="51"/>
        <v>0.17924142857142861</v>
      </c>
      <c r="J168" s="9">
        <f t="shared" si="52"/>
        <v>0.16729200000000002</v>
      </c>
      <c r="K168" s="44"/>
      <c r="L168" s="44"/>
      <c r="N168" s="22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4"/>
    </row>
    <row r="169" spans="2:42" x14ac:dyDescent="0.25">
      <c r="B169" s="5">
        <v>3.12</v>
      </c>
      <c r="C169" s="9">
        <v>0.23749857142857142</v>
      </c>
      <c r="D169" s="9">
        <f t="shared" si="46"/>
        <v>0.22087367142857142</v>
      </c>
      <c r="E169" s="9">
        <f t="shared" si="47"/>
        <v>0.21374871428571429</v>
      </c>
      <c r="F169" s="9">
        <f t="shared" si="48"/>
        <v>0.20187378571428571</v>
      </c>
      <c r="G169" s="9">
        <f t="shared" si="49"/>
        <v>0.19237384285714287</v>
      </c>
      <c r="H169" s="9">
        <f t="shared" si="50"/>
        <v>0.18524888571428572</v>
      </c>
      <c r="I169" s="9">
        <f t="shared" si="51"/>
        <v>0.17812392857142856</v>
      </c>
      <c r="J169" s="9">
        <f t="shared" si="52"/>
        <v>0.16624899999999998</v>
      </c>
      <c r="K169" s="44"/>
      <c r="L169" s="44"/>
      <c r="N169" s="22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4"/>
    </row>
    <row r="170" spans="2:42" x14ac:dyDescent="0.25">
      <c r="B170" s="5">
        <v>3.14</v>
      </c>
      <c r="C170" s="9">
        <v>0.2358085714285714</v>
      </c>
      <c r="D170" s="9">
        <f t="shared" si="46"/>
        <v>0.21930197142857141</v>
      </c>
      <c r="E170" s="9">
        <f t="shared" si="47"/>
        <v>0.21222771428571427</v>
      </c>
      <c r="F170" s="9">
        <f t="shared" si="48"/>
        <v>0.20043728571428568</v>
      </c>
      <c r="G170" s="9">
        <f t="shared" si="49"/>
        <v>0.19100494285714284</v>
      </c>
      <c r="H170" s="9">
        <f t="shared" si="50"/>
        <v>0.1839306857142857</v>
      </c>
      <c r="I170" s="9">
        <f t="shared" si="51"/>
        <v>0.17685642857142855</v>
      </c>
      <c r="J170" s="9">
        <f t="shared" si="52"/>
        <v>0.16506599999999996</v>
      </c>
      <c r="K170" s="44"/>
      <c r="L170" s="44"/>
      <c r="N170" s="22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4"/>
    </row>
    <row r="171" spans="2:42" x14ac:dyDescent="0.25">
      <c r="B171" s="5">
        <v>3.16</v>
      </c>
      <c r="C171" s="9">
        <v>0.23407857142857141</v>
      </c>
      <c r="D171" s="9">
        <f t="shared" si="46"/>
        <v>0.21769307142857142</v>
      </c>
      <c r="E171" s="9">
        <f t="shared" si="47"/>
        <v>0.21067071428571427</v>
      </c>
      <c r="F171" s="9">
        <f t="shared" si="48"/>
        <v>0.19896678571428569</v>
      </c>
      <c r="G171" s="9">
        <f t="shared" si="49"/>
        <v>0.18960364285714285</v>
      </c>
      <c r="H171" s="9">
        <f t="shared" si="50"/>
        <v>0.1825812857142857</v>
      </c>
      <c r="I171" s="9">
        <f t="shared" si="51"/>
        <v>0.17555892857142857</v>
      </c>
      <c r="J171" s="9">
        <f t="shared" si="52"/>
        <v>0.16385499999999997</v>
      </c>
      <c r="K171" s="44"/>
      <c r="L171" s="44"/>
      <c r="N171" s="22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4"/>
    </row>
    <row r="172" spans="2:42" x14ac:dyDescent="0.25">
      <c r="B172" s="5">
        <v>3.18</v>
      </c>
      <c r="C172" s="9">
        <v>0.23244571428571428</v>
      </c>
      <c r="D172" s="9">
        <f t="shared" si="46"/>
        <v>0.2161745142857143</v>
      </c>
      <c r="E172" s="9">
        <f t="shared" si="47"/>
        <v>0.20920114285714286</v>
      </c>
      <c r="F172" s="9">
        <f t="shared" si="48"/>
        <v>0.19757885714285714</v>
      </c>
      <c r="G172" s="9">
        <f t="shared" si="49"/>
        <v>0.18828102857142859</v>
      </c>
      <c r="H172" s="9">
        <f t="shared" si="50"/>
        <v>0.18130765714285715</v>
      </c>
      <c r="I172" s="9">
        <f t="shared" si="51"/>
        <v>0.17433428571428572</v>
      </c>
      <c r="J172" s="9">
        <f t="shared" si="52"/>
        <v>0.162712</v>
      </c>
      <c r="K172" s="44"/>
      <c r="L172" s="44"/>
      <c r="N172" s="22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4"/>
    </row>
    <row r="173" spans="2:42" x14ac:dyDescent="0.25">
      <c r="B173" s="5">
        <v>3.2</v>
      </c>
      <c r="C173" s="9">
        <v>0.23097714285714285</v>
      </c>
      <c r="D173" s="9">
        <f t="shared" si="46"/>
        <v>0.21480874285714285</v>
      </c>
      <c r="E173" s="9">
        <f t="shared" si="47"/>
        <v>0.20787942857142858</v>
      </c>
      <c r="F173" s="9">
        <f t="shared" si="48"/>
        <v>0.19633057142857141</v>
      </c>
      <c r="G173" s="9">
        <f t="shared" si="49"/>
        <v>0.18709148571428572</v>
      </c>
      <c r="H173" s="9">
        <f t="shared" si="50"/>
        <v>0.18016217142857144</v>
      </c>
      <c r="I173" s="9">
        <f t="shared" si="51"/>
        <v>0.17323285714285713</v>
      </c>
      <c r="J173" s="9">
        <f t="shared" si="52"/>
        <v>0.16168399999999999</v>
      </c>
      <c r="K173" s="44"/>
      <c r="L173" s="44"/>
      <c r="N173" s="22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4"/>
    </row>
    <row r="174" spans="2:42" x14ac:dyDescent="0.25">
      <c r="B174" s="5">
        <v>3.22</v>
      </c>
      <c r="C174" s="9">
        <v>0.23005</v>
      </c>
      <c r="D174" s="9">
        <f t="shared" si="46"/>
        <v>0.21394650000000001</v>
      </c>
      <c r="E174" s="9">
        <f t="shared" si="47"/>
        <v>0.20704500000000001</v>
      </c>
      <c r="F174" s="9">
        <f t="shared" si="48"/>
        <v>0.19554250000000001</v>
      </c>
      <c r="G174" s="9">
        <f t="shared" si="49"/>
        <v>0.18634050000000002</v>
      </c>
      <c r="H174" s="9">
        <f t="shared" si="50"/>
        <v>0.17943900000000002</v>
      </c>
      <c r="I174" s="9">
        <f t="shared" si="51"/>
        <v>0.17253750000000001</v>
      </c>
      <c r="J174" s="9">
        <f t="shared" si="52"/>
        <v>0.16103499999999998</v>
      </c>
      <c r="K174" s="44"/>
      <c r="L174" s="44"/>
      <c r="N174" s="22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4"/>
    </row>
    <row r="175" spans="2:42" x14ac:dyDescent="0.25">
      <c r="B175" s="5">
        <v>3.24</v>
      </c>
      <c r="C175" s="9">
        <v>0.22899</v>
      </c>
      <c r="D175" s="9">
        <f t="shared" si="46"/>
        <v>0.2129607</v>
      </c>
      <c r="E175" s="9">
        <f t="shared" si="47"/>
        <v>0.206091</v>
      </c>
      <c r="F175" s="9">
        <f t="shared" si="48"/>
        <v>0.1946415</v>
      </c>
      <c r="G175" s="9">
        <f t="shared" si="49"/>
        <v>0.18548190000000001</v>
      </c>
      <c r="H175" s="9">
        <f t="shared" si="50"/>
        <v>0.1786122</v>
      </c>
      <c r="I175" s="9">
        <f t="shared" si="51"/>
        <v>0.17174249999999999</v>
      </c>
      <c r="J175" s="9">
        <f t="shared" si="52"/>
        <v>0.16029299999999999</v>
      </c>
      <c r="K175" s="44"/>
      <c r="L175" s="44"/>
      <c r="N175" s="22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4"/>
    </row>
    <row r="176" spans="2:42" x14ac:dyDescent="0.25">
      <c r="B176" s="5">
        <v>3.26</v>
      </c>
      <c r="C176" s="9">
        <v>0.22779714285714284</v>
      </c>
      <c r="D176" s="9">
        <f t="shared" si="46"/>
        <v>0.21185134285714285</v>
      </c>
      <c r="E176" s="9">
        <f t="shared" si="47"/>
        <v>0.20501742857142854</v>
      </c>
      <c r="F176" s="9">
        <f t="shared" si="48"/>
        <v>0.1936275714285714</v>
      </c>
      <c r="G176" s="9">
        <f t="shared" si="49"/>
        <v>0.1845156857142857</v>
      </c>
      <c r="H176" s="9">
        <f t="shared" si="50"/>
        <v>0.17768177142857142</v>
      </c>
      <c r="I176" s="9">
        <f t="shared" si="51"/>
        <v>0.17084785714285713</v>
      </c>
      <c r="J176" s="9">
        <f t="shared" si="52"/>
        <v>0.15945799999999999</v>
      </c>
      <c r="K176" s="44"/>
      <c r="L176" s="44"/>
      <c r="N176" s="22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4"/>
    </row>
    <row r="177" spans="2:42" x14ac:dyDescent="0.25">
      <c r="B177" s="5">
        <v>3.28</v>
      </c>
      <c r="C177" s="9">
        <v>0.22647714285714282</v>
      </c>
      <c r="D177" s="9">
        <f t="shared" si="46"/>
        <v>0.21062374285714283</v>
      </c>
      <c r="E177" s="9">
        <f t="shared" si="47"/>
        <v>0.20382942857142855</v>
      </c>
      <c r="F177" s="9">
        <f t="shared" si="48"/>
        <v>0.19250557142857139</v>
      </c>
      <c r="G177" s="9">
        <f t="shared" si="49"/>
        <v>0.18344648571428571</v>
      </c>
      <c r="H177" s="9">
        <f t="shared" si="50"/>
        <v>0.1766521714285714</v>
      </c>
      <c r="I177" s="9">
        <f t="shared" si="51"/>
        <v>0.16985785714285712</v>
      </c>
      <c r="J177" s="9">
        <f t="shared" si="52"/>
        <v>0.15853399999999995</v>
      </c>
      <c r="K177" s="44"/>
      <c r="L177" s="44"/>
      <c r="N177" s="22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4"/>
    </row>
    <row r="178" spans="2:42" x14ac:dyDescent="0.25">
      <c r="B178" s="5">
        <v>3.3</v>
      </c>
      <c r="C178" s="9">
        <v>0.22503142857142858</v>
      </c>
      <c r="D178" s="9">
        <f t="shared" si="46"/>
        <v>0.20927922857142858</v>
      </c>
      <c r="E178" s="9">
        <f t="shared" si="47"/>
        <v>0.20252828571428572</v>
      </c>
      <c r="F178" s="9">
        <f t="shared" si="48"/>
        <v>0.19127671428571427</v>
      </c>
      <c r="G178" s="9">
        <f t="shared" si="49"/>
        <v>0.18227545714285717</v>
      </c>
      <c r="H178" s="9">
        <f t="shared" si="50"/>
        <v>0.17552451428571431</v>
      </c>
      <c r="I178" s="9">
        <f t="shared" si="51"/>
        <v>0.16877357142857144</v>
      </c>
      <c r="J178" s="9">
        <f t="shared" si="52"/>
        <v>0.157522</v>
      </c>
      <c r="K178" s="44"/>
      <c r="L178" s="44"/>
      <c r="N178" s="22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4"/>
    </row>
    <row r="179" spans="2:42" x14ac:dyDescent="0.25">
      <c r="B179" s="5">
        <v>3.32</v>
      </c>
      <c r="C179" s="9">
        <v>0.22345714285714285</v>
      </c>
      <c r="D179" s="9">
        <f t="shared" si="46"/>
        <v>0.20781514285714286</v>
      </c>
      <c r="E179" s="9">
        <f t="shared" si="47"/>
        <v>0.20111142857142858</v>
      </c>
      <c r="F179" s="9">
        <f t="shared" si="48"/>
        <v>0.18993857142857143</v>
      </c>
      <c r="G179" s="9">
        <f t="shared" si="49"/>
        <v>0.18100028571428572</v>
      </c>
      <c r="H179" s="9">
        <f t="shared" si="50"/>
        <v>0.17429657142857144</v>
      </c>
      <c r="I179" s="9">
        <f t="shared" si="51"/>
        <v>0.16759285714285715</v>
      </c>
      <c r="J179" s="9">
        <f t="shared" si="52"/>
        <v>0.15641999999999998</v>
      </c>
      <c r="K179" s="44"/>
      <c r="L179" s="44"/>
      <c r="N179" s="22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4"/>
    </row>
    <row r="180" spans="2:42" x14ac:dyDescent="0.25">
      <c r="B180" s="5">
        <v>3.34</v>
      </c>
      <c r="C180" s="9">
        <v>0.2218228571428571</v>
      </c>
      <c r="D180" s="9">
        <f t="shared" si="46"/>
        <v>0.20629525714285712</v>
      </c>
      <c r="E180" s="9">
        <f t="shared" si="47"/>
        <v>0.19964057142857139</v>
      </c>
      <c r="F180" s="9">
        <f t="shared" si="48"/>
        <v>0.18854942857142853</v>
      </c>
      <c r="G180" s="9">
        <f t="shared" si="49"/>
        <v>0.17967651428571427</v>
      </c>
      <c r="H180" s="9">
        <f t="shared" si="50"/>
        <v>0.17302182857142853</v>
      </c>
      <c r="I180" s="9">
        <f t="shared" si="51"/>
        <v>0.16636714285714282</v>
      </c>
      <c r="J180" s="9">
        <f t="shared" si="52"/>
        <v>0.15527599999999997</v>
      </c>
      <c r="K180" s="44"/>
      <c r="L180" s="44"/>
      <c r="N180" s="22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4"/>
    </row>
    <row r="181" spans="2:42" x14ac:dyDescent="0.25">
      <c r="B181" s="5">
        <v>3.36</v>
      </c>
      <c r="C181" s="9">
        <v>0.22024142857142856</v>
      </c>
      <c r="D181" s="9">
        <f t="shared" si="46"/>
        <v>0.20482452857142858</v>
      </c>
      <c r="E181" s="9">
        <f t="shared" si="47"/>
        <v>0.19821728571428571</v>
      </c>
      <c r="F181" s="9">
        <f t="shared" si="48"/>
        <v>0.18720521428571427</v>
      </c>
      <c r="G181" s="9">
        <f t="shared" si="49"/>
        <v>0.17839555714285715</v>
      </c>
      <c r="H181" s="9">
        <f t="shared" si="50"/>
        <v>0.17178831428571428</v>
      </c>
      <c r="I181" s="9">
        <f t="shared" si="51"/>
        <v>0.16518107142857141</v>
      </c>
      <c r="J181" s="9">
        <f t="shared" si="52"/>
        <v>0.15416899999999997</v>
      </c>
      <c r="K181" s="44"/>
      <c r="L181" s="44"/>
      <c r="N181" s="22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4"/>
    </row>
    <row r="182" spans="2:42" x14ac:dyDescent="0.25">
      <c r="B182" s="5">
        <v>3.38</v>
      </c>
      <c r="C182" s="9">
        <v>0.21866428571428573</v>
      </c>
      <c r="D182" s="9">
        <f t="shared" si="46"/>
        <v>0.20335778571428573</v>
      </c>
      <c r="E182" s="9">
        <f t="shared" si="47"/>
        <v>0.19679785714285716</v>
      </c>
      <c r="F182" s="9">
        <f t="shared" si="48"/>
        <v>0.18586464285714285</v>
      </c>
      <c r="G182" s="9">
        <f t="shared" si="49"/>
        <v>0.17711807142857144</v>
      </c>
      <c r="H182" s="9">
        <f t="shared" si="50"/>
        <v>0.17055814285714288</v>
      </c>
      <c r="I182" s="9">
        <f t="shared" si="51"/>
        <v>0.16399821428571429</v>
      </c>
      <c r="J182" s="9">
        <f t="shared" si="52"/>
        <v>0.15306500000000001</v>
      </c>
      <c r="K182" s="44"/>
      <c r="L182" s="44"/>
      <c r="N182" s="22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4"/>
    </row>
    <row r="183" spans="2:42" x14ac:dyDescent="0.25">
      <c r="B183" s="5">
        <v>3.4</v>
      </c>
      <c r="C183" s="9">
        <v>0.21712571428571431</v>
      </c>
      <c r="D183" s="9">
        <f t="shared" si="46"/>
        <v>0.20192691428571433</v>
      </c>
      <c r="E183" s="9">
        <f t="shared" si="47"/>
        <v>0.1954131428571429</v>
      </c>
      <c r="F183" s="9">
        <f t="shared" si="48"/>
        <v>0.18455685714285716</v>
      </c>
      <c r="G183" s="9">
        <f t="shared" si="49"/>
        <v>0.17587182857142861</v>
      </c>
      <c r="H183" s="9">
        <f t="shared" si="50"/>
        <v>0.16935805714285718</v>
      </c>
      <c r="I183" s="9">
        <f t="shared" si="51"/>
        <v>0.16284428571428572</v>
      </c>
      <c r="J183" s="9">
        <f t="shared" si="52"/>
        <v>0.15198800000000001</v>
      </c>
      <c r="K183" s="44"/>
      <c r="L183" s="44"/>
      <c r="N183" s="22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4"/>
    </row>
    <row r="184" spans="2:42" x14ac:dyDescent="0.25">
      <c r="B184" s="5">
        <v>3.42</v>
      </c>
      <c r="C184" s="9">
        <v>0.21552714285714283</v>
      </c>
      <c r="D184" s="9">
        <f t="shared" si="46"/>
        <v>0.20044024285714285</v>
      </c>
      <c r="E184" s="9">
        <f t="shared" si="47"/>
        <v>0.19397442857142855</v>
      </c>
      <c r="F184" s="9">
        <f t="shared" si="48"/>
        <v>0.18319807142857139</v>
      </c>
      <c r="G184" s="9">
        <f t="shared" si="49"/>
        <v>0.1745769857142857</v>
      </c>
      <c r="H184" s="9">
        <f t="shared" si="50"/>
        <v>0.1681111714285714</v>
      </c>
      <c r="I184" s="9">
        <f t="shared" si="51"/>
        <v>0.16164535714285713</v>
      </c>
      <c r="J184" s="9">
        <f t="shared" si="52"/>
        <v>0.15086899999999998</v>
      </c>
      <c r="K184" s="44"/>
      <c r="L184" s="44"/>
      <c r="N184" s="22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4"/>
    </row>
    <row r="185" spans="2:42" x14ac:dyDescent="0.25">
      <c r="B185" s="5">
        <v>3.44</v>
      </c>
      <c r="C185" s="9">
        <v>0.21400714285714284</v>
      </c>
      <c r="D185" s="9">
        <f t="shared" si="46"/>
        <v>0.19902664285714286</v>
      </c>
      <c r="E185" s="9">
        <f t="shared" si="47"/>
        <v>0.19260642857142857</v>
      </c>
      <c r="F185" s="9">
        <f t="shared" si="48"/>
        <v>0.1819060714285714</v>
      </c>
      <c r="G185" s="9">
        <f t="shared" si="49"/>
        <v>0.17334578571428572</v>
      </c>
      <c r="H185" s="9">
        <f t="shared" si="50"/>
        <v>0.16692557142857142</v>
      </c>
      <c r="I185" s="9">
        <f t="shared" si="51"/>
        <v>0.16050535714285713</v>
      </c>
      <c r="J185" s="9">
        <f t="shared" si="52"/>
        <v>0.14980499999999997</v>
      </c>
      <c r="K185" s="44"/>
      <c r="L185" s="44"/>
      <c r="N185" s="22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4"/>
    </row>
    <row r="186" spans="2:42" x14ac:dyDescent="0.25">
      <c r="B186" s="5">
        <v>3.46</v>
      </c>
      <c r="C186" s="9">
        <v>0.21276285714285717</v>
      </c>
      <c r="D186" s="9">
        <f t="shared" si="46"/>
        <v>0.19786945714285717</v>
      </c>
      <c r="E186" s="9">
        <f t="shared" si="47"/>
        <v>0.19148657142857145</v>
      </c>
      <c r="F186" s="9">
        <f t="shared" si="48"/>
        <v>0.18084842857142858</v>
      </c>
      <c r="G186" s="9">
        <f t="shared" si="49"/>
        <v>0.17233791428571432</v>
      </c>
      <c r="H186" s="9">
        <f t="shared" si="50"/>
        <v>0.1659550285714286</v>
      </c>
      <c r="I186" s="9">
        <f t="shared" si="51"/>
        <v>0.15957214285714288</v>
      </c>
      <c r="J186" s="9">
        <f t="shared" si="52"/>
        <v>0.14893400000000001</v>
      </c>
      <c r="K186" s="44"/>
      <c r="L186" s="44"/>
      <c r="N186" s="22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4"/>
    </row>
    <row r="187" spans="2:42" x14ac:dyDescent="0.25">
      <c r="B187" s="5">
        <v>3.48</v>
      </c>
      <c r="C187" s="9">
        <v>0.21143000000000001</v>
      </c>
      <c r="D187" s="9">
        <f t="shared" si="46"/>
        <v>0.19662990000000002</v>
      </c>
      <c r="E187" s="9">
        <f t="shared" si="47"/>
        <v>0.19028700000000001</v>
      </c>
      <c r="F187" s="9">
        <f t="shared" si="48"/>
        <v>0.1797155</v>
      </c>
      <c r="G187" s="9">
        <f t="shared" si="49"/>
        <v>0.17125830000000003</v>
      </c>
      <c r="H187" s="9">
        <f t="shared" si="50"/>
        <v>0.16491540000000002</v>
      </c>
      <c r="I187" s="9">
        <f t="shared" si="51"/>
        <v>0.15857250000000001</v>
      </c>
      <c r="J187" s="9">
        <f t="shared" si="52"/>
        <v>0.14800099999999999</v>
      </c>
      <c r="K187" s="44"/>
      <c r="L187" s="44"/>
      <c r="N187" s="22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4"/>
    </row>
    <row r="188" spans="2:42" x14ac:dyDescent="0.25">
      <c r="B188" s="5">
        <v>3.5</v>
      </c>
      <c r="C188" s="9">
        <v>0.21002285714285712</v>
      </c>
      <c r="D188" s="9">
        <f t="shared" si="46"/>
        <v>0.19532125714285714</v>
      </c>
      <c r="E188" s="9">
        <f t="shared" si="47"/>
        <v>0.18902057142857143</v>
      </c>
      <c r="F188" s="9">
        <f t="shared" si="48"/>
        <v>0.17851942857142855</v>
      </c>
      <c r="G188" s="9">
        <f t="shared" si="49"/>
        <v>0.17011851428571428</v>
      </c>
      <c r="H188" s="9">
        <f t="shared" si="50"/>
        <v>0.16381782857142857</v>
      </c>
      <c r="I188" s="9">
        <f t="shared" si="51"/>
        <v>0.15751714285714286</v>
      </c>
      <c r="J188" s="9">
        <f t="shared" si="52"/>
        <v>0.14701599999999998</v>
      </c>
      <c r="K188" s="44"/>
      <c r="L188" s="44"/>
      <c r="N188" s="22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4"/>
    </row>
    <row r="189" spans="2:42" ht="15.75" thickBot="1" x14ac:dyDescent="0.3">
      <c r="B189" s="5">
        <v>3.52</v>
      </c>
      <c r="C189" s="9">
        <v>0.20860142857142858</v>
      </c>
      <c r="D189" s="9">
        <f t="shared" si="46"/>
        <v>0.1939993285714286</v>
      </c>
      <c r="E189" s="9">
        <f t="shared" si="47"/>
        <v>0.18774128571428572</v>
      </c>
      <c r="F189" s="9">
        <f t="shared" si="48"/>
        <v>0.17731121428571428</v>
      </c>
      <c r="G189" s="9">
        <f t="shared" si="49"/>
        <v>0.16896715714285715</v>
      </c>
      <c r="H189" s="9">
        <f t="shared" si="50"/>
        <v>0.1627091142857143</v>
      </c>
      <c r="I189" s="9">
        <f t="shared" si="51"/>
        <v>0.15645107142857143</v>
      </c>
      <c r="J189" s="9">
        <f t="shared" si="52"/>
        <v>0.14602099999999998</v>
      </c>
      <c r="K189" s="44"/>
      <c r="L189" s="44"/>
      <c r="N189" s="22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4"/>
    </row>
    <row r="190" spans="2:42" ht="15" customHeight="1" x14ac:dyDescent="0.25">
      <c r="B190" s="5">
        <v>3.54</v>
      </c>
      <c r="C190" s="9">
        <v>0.2077057142857143</v>
      </c>
      <c r="D190" s="9">
        <f t="shared" si="46"/>
        <v>0.19316631428571432</v>
      </c>
      <c r="E190" s="9">
        <f t="shared" si="47"/>
        <v>0.18693514285714288</v>
      </c>
      <c r="F190" s="9">
        <f t="shared" si="48"/>
        <v>0.17654985714285715</v>
      </c>
      <c r="G190" s="9">
        <f t="shared" si="49"/>
        <v>0.1682416285714286</v>
      </c>
      <c r="H190" s="9">
        <f t="shared" si="50"/>
        <v>0.16201045714285717</v>
      </c>
      <c r="I190" s="9">
        <f t="shared" si="51"/>
        <v>0.15577928571428573</v>
      </c>
      <c r="J190" s="9">
        <f t="shared" si="52"/>
        <v>0.145394</v>
      </c>
      <c r="K190" s="44"/>
      <c r="L190" s="44"/>
      <c r="N190" s="56" t="s">
        <v>47</v>
      </c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8"/>
    </row>
    <row r="191" spans="2:42" ht="15" customHeight="1" x14ac:dyDescent="0.25">
      <c r="B191" s="5">
        <v>3.56</v>
      </c>
      <c r="C191" s="9">
        <v>0.20685571428571431</v>
      </c>
      <c r="D191" s="9">
        <f t="shared" si="46"/>
        <v>0.19237581428571432</v>
      </c>
      <c r="E191" s="9">
        <f t="shared" si="47"/>
        <v>0.1861701428571429</v>
      </c>
      <c r="F191" s="9">
        <f t="shared" si="48"/>
        <v>0.17582735714285716</v>
      </c>
      <c r="G191" s="9">
        <f t="shared" si="49"/>
        <v>0.16755312857142859</v>
      </c>
      <c r="H191" s="9">
        <f t="shared" si="50"/>
        <v>0.16134745714285717</v>
      </c>
      <c r="I191" s="9">
        <f t="shared" si="51"/>
        <v>0.15514178571428572</v>
      </c>
      <c r="J191" s="9">
        <f t="shared" si="52"/>
        <v>0.14479900000000001</v>
      </c>
      <c r="K191" s="44"/>
      <c r="L191" s="44"/>
      <c r="N191" s="59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0"/>
      <c r="AG191" s="60"/>
      <c r="AH191" s="60"/>
      <c r="AI191" s="60"/>
      <c r="AJ191" s="60"/>
      <c r="AK191" s="60"/>
      <c r="AL191" s="60"/>
      <c r="AM191" s="60"/>
      <c r="AN191" s="60"/>
      <c r="AO191" s="60"/>
      <c r="AP191" s="61"/>
    </row>
    <row r="192" spans="2:42" ht="15" customHeight="1" thickBot="1" x14ac:dyDescent="0.3">
      <c r="B192" s="5">
        <v>3.58</v>
      </c>
      <c r="C192" s="9">
        <v>0.20603571428571429</v>
      </c>
      <c r="D192" s="9">
        <f t="shared" si="46"/>
        <v>0.19161321428571432</v>
      </c>
      <c r="E192" s="9">
        <f t="shared" si="47"/>
        <v>0.18543214285714288</v>
      </c>
      <c r="F192" s="9">
        <f t="shared" si="48"/>
        <v>0.17513035714285716</v>
      </c>
      <c r="G192" s="9">
        <f t="shared" si="49"/>
        <v>0.16688892857142859</v>
      </c>
      <c r="H192" s="9">
        <f t="shared" si="50"/>
        <v>0.16070785714285715</v>
      </c>
      <c r="I192" s="9">
        <f t="shared" si="51"/>
        <v>0.15452678571428571</v>
      </c>
      <c r="J192" s="9">
        <f t="shared" si="52"/>
        <v>0.14422499999999999</v>
      </c>
      <c r="K192" s="44"/>
      <c r="L192" s="44"/>
      <c r="N192" s="62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  <c r="AL192" s="63"/>
      <c r="AM192" s="63"/>
      <c r="AN192" s="63"/>
      <c r="AO192" s="63"/>
      <c r="AP192" s="64"/>
    </row>
    <row r="193" spans="2:42" x14ac:dyDescent="0.25">
      <c r="B193" s="5">
        <v>3.6</v>
      </c>
      <c r="C193" s="9">
        <v>0.20512142857142859</v>
      </c>
      <c r="D193" s="9">
        <f t="shared" si="46"/>
        <v>0.1907629285714286</v>
      </c>
      <c r="E193" s="9">
        <f t="shared" si="47"/>
        <v>0.18460928571428573</v>
      </c>
      <c r="F193" s="9">
        <f t="shared" si="48"/>
        <v>0.17435321428571429</v>
      </c>
      <c r="G193" s="9">
        <f t="shared" si="49"/>
        <v>0.16614835714285717</v>
      </c>
      <c r="H193" s="9">
        <f t="shared" si="50"/>
        <v>0.1599947142857143</v>
      </c>
      <c r="I193" s="9">
        <f t="shared" si="51"/>
        <v>0.15384107142857145</v>
      </c>
      <c r="J193" s="9">
        <f t="shared" si="52"/>
        <v>0.14358500000000002</v>
      </c>
      <c r="K193" s="44"/>
      <c r="L193" s="44"/>
      <c r="N193" s="22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4"/>
    </row>
    <row r="194" spans="2:42" x14ac:dyDescent="0.25">
      <c r="B194" s="5">
        <v>3.62</v>
      </c>
      <c r="C194" s="9">
        <v>0.20411000000000001</v>
      </c>
      <c r="D194" s="9">
        <f t="shared" si="46"/>
        <v>0.18982230000000003</v>
      </c>
      <c r="E194" s="9">
        <f t="shared" si="47"/>
        <v>0.18369900000000003</v>
      </c>
      <c r="F194" s="9">
        <f t="shared" si="48"/>
        <v>0.17349349999999999</v>
      </c>
      <c r="G194" s="9">
        <f t="shared" si="49"/>
        <v>0.16532910000000003</v>
      </c>
      <c r="H194" s="9">
        <f t="shared" si="50"/>
        <v>0.15920580000000001</v>
      </c>
      <c r="I194" s="9">
        <f t="shared" si="51"/>
        <v>0.15308250000000001</v>
      </c>
      <c r="J194" s="9">
        <f t="shared" si="52"/>
        <v>0.142877</v>
      </c>
      <c r="K194" s="44"/>
      <c r="L194" s="44"/>
      <c r="N194" s="22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4"/>
    </row>
    <row r="195" spans="2:42" x14ac:dyDescent="0.25">
      <c r="B195" s="5">
        <v>3.64</v>
      </c>
      <c r="C195" s="9">
        <v>0.20300285714285718</v>
      </c>
      <c r="D195" s="9">
        <f t="shared" si="46"/>
        <v>0.18879265714285717</v>
      </c>
      <c r="E195" s="9">
        <f t="shared" si="47"/>
        <v>0.18270257142857146</v>
      </c>
      <c r="F195" s="9">
        <f t="shared" si="48"/>
        <v>0.17255242857142861</v>
      </c>
      <c r="G195" s="9">
        <f t="shared" si="49"/>
        <v>0.16443231428571434</v>
      </c>
      <c r="H195" s="9">
        <f t="shared" si="50"/>
        <v>0.1583422285714286</v>
      </c>
      <c r="I195" s="9">
        <f t="shared" si="51"/>
        <v>0.15225214285714289</v>
      </c>
      <c r="J195" s="9">
        <f t="shared" si="52"/>
        <v>0.14210200000000001</v>
      </c>
      <c r="K195" s="44"/>
      <c r="L195" s="44"/>
      <c r="N195" s="22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4"/>
    </row>
    <row r="196" spans="2:42" x14ac:dyDescent="0.25">
      <c r="B196" s="5">
        <v>3.66</v>
      </c>
      <c r="C196" s="9">
        <v>0.20180571428571431</v>
      </c>
      <c r="D196" s="9">
        <f t="shared" si="46"/>
        <v>0.18767931428571433</v>
      </c>
      <c r="E196" s="9">
        <f t="shared" si="47"/>
        <v>0.18162514285714287</v>
      </c>
      <c r="F196" s="9">
        <f t="shared" si="48"/>
        <v>0.17153485714285716</v>
      </c>
      <c r="G196" s="9">
        <f t="shared" si="49"/>
        <v>0.1634626285714286</v>
      </c>
      <c r="H196" s="9">
        <f t="shared" si="50"/>
        <v>0.15740845714285717</v>
      </c>
      <c r="I196" s="9">
        <f t="shared" si="51"/>
        <v>0.15135428571428572</v>
      </c>
      <c r="J196" s="9">
        <f t="shared" si="52"/>
        <v>0.141264</v>
      </c>
      <c r="K196" s="44"/>
      <c r="L196" s="44"/>
      <c r="N196" s="22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4"/>
    </row>
    <row r="197" spans="2:42" x14ac:dyDescent="0.25">
      <c r="B197" s="5">
        <v>3.68</v>
      </c>
      <c r="C197" s="9">
        <v>0.20051142857142853</v>
      </c>
      <c r="D197" s="9">
        <f t="shared" si="46"/>
        <v>0.18647562857142855</v>
      </c>
      <c r="E197" s="9">
        <f t="shared" si="47"/>
        <v>0.18046028571428568</v>
      </c>
      <c r="F197" s="9">
        <f t="shared" si="48"/>
        <v>0.17043471428571424</v>
      </c>
      <c r="G197" s="9">
        <f t="shared" si="49"/>
        <v>0.16241425714285712</v>
      </c>
      <c r="H197" s="9">
        <f t="shared" si="50"/>
        <v>0.15639891428571426</v>
      </c>
      <c r="I197" s="9">
        <f t="shared" si="51"/>
        <v>0.15038357142857139</v>
      </c>
      <c r="J197" s="9">
        <f t="shared" si="52"/>
        <v>0.14035799999999996</v>
      </c>
      <c r="K197" s="44"/>
      <c r="L197" s="44"/>
      <c r="N197" s="22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4"/>
    </row>
    <row r="198" spans="2:42" x14ac:dyDescent="0.25">
      <c r="B198" s="5">
        <v>3.7</v>
      </c>
      <c r="C198" s="9">
        <v>0.19913</v>
      </c>
      <c r="D198" s="9">
        <f t="shared" si="46"/>
        <v>0.18519090000000002</v>
      </c>
      <c r="E198" s="9">
        <f t="shared" si="47"/>
        <v>0.17921700000000002</v>
      </c>
      <c r="F198" s="9">
        <f t="shared" si="48"/>
        <v>0.16926050000000001</v>
      </c>
      <c r="G198" s="9">
        <f t="shared" si="49"/>
        <v>0.1612953</v>
      </c>
      <c r="H198" s="9">
        <f t="shared" si="50"/>
        <v>0.1553214</v>
      </c>
      <c r="I198" s="9">
        <f t="shared" si="51"/>
        <v>0.14934749999999999</v>
      </c>
      <c r="J198" s="9">
        <f t="shared" si="52"/>
        <v>0.13939099999999999</v>
      </c>
      <c r="K198" s="44"/>
      <c r="L198" s="44"/>
      <c r="N198" s="22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4"/>
    </row>
    <row r="199" spans="2:42" x14ac:dyDescent="0.25">
      <c r="B199" s="5">
        <v>3.72</v>
      </c>
      <c r="C199" s="9">
        <v>0.19785999999999998</v>
      </c>
      <c r="D199" s="9">
        <f t="shared" si="46"/>
        <v>0.1840098</v>
      </c>
      <c r="E199" s="9">
        <f t="shared" si="47"/>
        <v>0.17807399999999998</v>
      </c>
      <c r="F199" s="9">
        <f t="shared" si="48"/>
        <v>0.16818099999999997</v>
      </c>
      <c r="G199" s="9">
        <f t="shared" si="49"/>
        <v>0.16026659999999998</v>
      </c>
      <c r="H199" s="9">
        <f t="shared" si="50"/>
        <v>0.15433079999999999</v>
      </c>
      <c r="I199" s="9">
        <f t="shared" si="51"/>
        <v>0.148395</v>
      </c>
      <c r="J199" s="9">
        <f t="shared" si="52"/>
        <v>0.13850199999999999</v>
      </c>
      <c r="K199" s="44"/>
      <c r="L199" s="44"/>
      <c r="N199" s="22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4"/>
    </row>
    <row r="200" spans="2:42" x14ac:dyDescent="0.25">
      <c r="B200" s="5">
        <v>3.74</v>
      </c>
      <c r="C200" s="9">
        <v>0.1965757142857143</v>
      </c>
      <c r="D200" s="9">
        <f t="shared" si="46"/>
        <v>0.18281541428571429</v>
      </c>
      <c r="E200" s="9">
        <f t="shared" si="47"/>
        <v>0.17691814285714288</v>
      </c>
      <c r="F200" s="9">
        <f t="shared" si="48"/>
        <v>0.16708935714285714</v>
      </c>
      <c r="G200" s="9">
        <f t="shared" si="49"/>
        <v>0.1592263285714286</v>
      </c>
      <c r="H200" s="9">
        <f t="shared" si="50"/>
        <v>0.15332905714285716</v>
      </c>
      <c r="I200" s="9">
        <f t="shared" si="51"/>
        <v>0.14743178571428572</v>
      </c>
      <c r="J200" s="9">
        <f t="shared" si="52"/>
        <v>0.137603</v>
      </c>
      <c r="K200" s="44"/>
      <c r="L200" s="44"/>
      <c r="N200" s="22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4"/>
    </row>
    <row r="201" spans="2:42" x14ac:dyDescent="0.25">
      <c r="B201" s="5">
        <v>3.76</v>
      </c>
      <c r="C201" s="9">
        <v>0.19522714285714288</v>
      </c>
      <c r="D201" s="9">
        <f t="shared" si="46"/>
        <v>0.1815612428571429</v>
      </c>
      <c r="E201" s="9">
        <f t="shared" si="47"/>
        <v>0.17570442857142859</v>
      </c>
      <c r="F201" s="9">
        <f t="shared" si="48"/>
        <v>0.16594307142857145</v>
      </c>
      <c r="G201" s="9">
        <f t="shared" si="49"/>
        <v>0.15813398571428575</v>
      </c>
      <c r="H201" s="9">
        <f t="shared" si="50"/>
        <v>0.15227717142857145</v>
      </c>
      <c r="I201" s="9">
        <f t="shared" si="51"/>
        <v>0.14642035714285717</v>
      </c>
      <c r="J201" s="9">
        <f t="shared" si="52"/>
        <v>0.136659</v>
      </c>
      <c r="K201" s="44"/>
      <c r="L201" s="44"/>
      <c r="N201" s="22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4"/>
    </row>
    <row r="202" spans="2:42" x14ac:dyDescent="0.25">
      <c r="B202" s="5">
        <v>3.78</v>
      </c>
      <c r="C202" s="9">
        <v>0.1940242857142857</v>
      </c>
      <c r="D202" s="9">
        <f t="shared" si="46"/>
        <v>0.1804425857142857</v>
      </c>
      <c r="E202" s="9">
        <f t="shared" si="47"/>
        <v>0.17462185714285713</v>
      </c>
      <c r="F202" s="9">
        <f t="shared" si="48"/>
        <v>0.16492064285714284</v>
      </c>
      <c r="G202" s="9">
        <f t="shared" si="49"/>
        <v>0.15715967142857143</v>
      </c>
      <c r="H202" s="9">
        <f t="shared" si="50"/>
        <v>0.15133894285714286</v>
      </c>
      <c r="I202" s="9">
        <f t="shared" si="51"/>
        <v>0.14551821428571426</v>
      </c>
      <c r="J202" s="9">
        <f t="shared" si="52"/>
        <v>0.13581699999999999</v>
      </c>
      <c r="K202" s="44"/>
      <c r="L202" s="44"/>
      <c r="N202" s="22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4"/>
    </row>
    <row r="203" spans="2:42" x14ac:dyDescent="0.25">
      <c r="B203" s="5">
        <v>3.8</v>
      </c>
      <c r="C203" s="9">
        <v>0.19308428571428574</v>
      </c>
      <c r="D203" s="9">
        <f t="shared" si="46"/>
        <v>0.17956838571428574</v>
      </c>
      <c r="E203" s="9">
        <f t="shared" si="47"/>
        <v>0.17377585714285718</v>
      </c>
      <c r="F203" s="9">
        <f t="shared" si="48"/>
        <v>0.16412164285714287</v>
      </c>
      <c r="G203" s="9">
        <f t="shared" si="49"/>
        <v>0.15639827142857146</v>
      </c>
      <c r="H203" s="9">
        <f t="shared" si="50"/>
        <v>0.15060574285714287</v>
      </c>
      <c r="I203" s="9">
        <f t="shared" si="51"/>
        <v>0.14481321428571431</v>
      </c>
      <c r="J203" s="9">
        <f t="shared" si="52"/>
        <v>0.135159</v>
      </c>
      <c r="K203" s="44"/>
      <c r="L203" s="44"/>
      <c r="N203" s="22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4"/>
    </row>
    <row r="204" spans="2:42" x14ac:dyDescent="0.25">
      <c r="B204" s="5">
        <v>3.82</v>
      </c>
      <c r="C204" s="9">
        <v>0.1920785714285714</v>
      </c>
      <c r="D204" s="9">
        <f t="shared" si="46"/>
        <v>0.1786330714285714</v>
      </c>
      <c r="E204" s="9">
        <f t="shared" si="47"/>
        <v>0.17287071428571427</v>
      </c>
      <c r="F204" s="9">
        <f t="shared" si="48"/>
        <v>0.16326678571428568</v>
      </c>
      <c r="G204" s="9">
        <f t="shared" si="49"/>
        <v>0.15558364285714285</v>
      </c>
      <c r="H204" s="9">
        <f t="shared" si="50"/>
        <v>0.14982128571428571</v>
      </c>
      <c r="I204" s="9">
        <f t="shared" si="51"/>
        <v>0.14405892857142855</v>
      </c>
      <c r="J204" s="9">
        <f t="shared" si="52"/>
        <v>0.13445499999999996</v>
      </c>
      <c r="K204" s="44"/>
      <c r="L204" s="44"/>
      <c r="N204" s="22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4"/>
    </row>
    <row r="205" spans="2:42" x14ac:dyDescent="0.25">
      <c r="B205" s="5">
        <v>3.84</v>
      </c>
      <c r="C205" s="9">
        <v>0.19100571428571428</v>
      </c>
      <c r="D205" s="9">
        <f t="shared" si="46"/>
        <v>0.1776353142857143</v>
      </c>
      <c r="E205" s="9">
        <f t="shared" si="47"/>
        <v>0.17190514285714287</v>
      </c>
      <c r="F205" s="9">
        <f t="shared" si="48"/>
        <v>0.16235485714285713</v>
      </c>
      <c r="G205" s="9">
        <f t="shared" si="49"/>
        <v>0.15471462857142856</v>
      </c>
      <c r="H205" s="9">
        <f t="shared" si="50"/>
        <v>0.14898445714285713</v>
      </c>
      <c r="I205" s="9">
        <f t="shared" si="51"/>
        <v>0.14325428571428572</v>
      </c>
      <c r="J205" s="9">
        <f t="shared" si="52"/>
        <v>0.13370399999999999</v>
      </c>
      <c r="K205" s="44"/>
      <c r="L205" s="44"/>
      <c r="N205" s="22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4"/>
    </row>
    <row r="206" spans="2:42" x14ac:dyDescent="0.25">
      <c r="B206" s="5">
        <v>3.86</v>
      </c>
      <c r="C206" s="9">
        <v>0.18986</v>
      </c>
      <c r="D206" s="9">
        <f t="shared" ref="D206:D216" si="53">C206*0.93</f>
        <v>0.1765698</v>
      </c>
      <c r="E206" s="9">
        <f t="shared" ref="E206:E216" si="54">C206*0.9</f>
        <v>0.170874</v>
      </c>
      <c r="F206" s="9">
        <f t="shared" ref="F206:F216" si="55">C206*0.85</f>
        <v>0.161381</v>
      </c>
      <c r="G206" s="9">
        <f t="shared" ref="G206:G216" si="56">C206*0.81</f>
        <v>0.15378660000000002</v>
      </c>
      <c r="H206" s="9">
        <f t="shared" ref="H206:H216" si="57">C206*0.78</f>
        <v>0.14809079999999999</v>
      </c>
      <c r="I206" s="9">
        <f t="shared" ref="I206:I216" si="58">C206*0.75</f>
        <v>0.14239499999999999</v>
      </c>
      <c r="J206" s="9">
        <f t="shared" ref="J206:J216" si="59">C206*0.7</f>
        <v>0.13290199999999999</v>
      </c>
      <c r="K206" s="44"/>
      <c r="L206" s="44"/>
      <c r="N206" s="22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4"/>
    </row>
    <row r="207" spans="2:42" x14ac:dyDescent="0.25">
      <c r="B207" s="5">
        <v>3.88</v>
      </c>
      <c r="C207" s="9">
        <v>0.1886414285714286</v>
      </c>
      <c r="D207" s="9">
        <f t="shared" si="53"/>
        <v>0.17543652857142861</v>
      </c>
      <c r="E207" s="9">
        <f t="shared" si="54"/>
        <v>0.16977728571428574</v>
      </c>
      <c r="F207" s="9">
        <f t="shared" si="55"/>
        <v>0.1603452142857143</v>
      </c>
      <c r="G207" s="9">
        <f t="shared" si="56"/>
        <v>0.15279955714285717</v>
      </c>
      <c r="H207" s="9">
        <f t="shared" si="57"/>
        <v>0.14714031428571431</v>
      </c>
      <c r="I207" s="9">
        <f t="shared" si="58"/>
        <v>0.14148107142857144</v>
      </c>
      <c r="J207" s="9">
        <f t="shared" si="59"/>
        <v>0.132049</v>
      </c>
      <c r="K207" s="44"/>
      <c r="L207" s="44"/>
      <c r="N207" s="22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4"/>
    </row>
    <row r="208" spans="2:42" x14ac:dyDescent="0.25">
      <c r="B208" s="5">
        <v>3.9</v>
      </c>
      <c r="C208" s="9">
        <v>0.18755142857142854</v>
      </c>
      <c r="D208" s="9">
        <f t="shared" si="53"/>
        <v>0.17442282857142855</v>
      </c>
      <c r="E208" s="9">
        <f t="shared" si="54"/>
        <v>0.16879628571428568</v>
      </c>
      <c r="F208" s="9">
        <f t="shared" si="55"/>
        <v>0.15941871428571425</v>
      </c>
      <c r="G208" s="9">
        <f t="shared" si="56"/>
        <v>0.15191665714285713</v>
      </c>
      <c r="H208" s="9">
        <f t="shared" si="57"/>
        <v>0.14629011428571426</v>
      </c>
      <c r="I208" s="9">
        <f t="shared" si="58"/>
        <v>0.14066357142857139</v>
      </c>
      <c r="J208" s="9">
        <f t="shared" si="59"/>
        <v>0.13128599999999996</v>
      </c>
      <c r="K208" s="44"/>
      <c r="L208" s="44"/>
      <c r="N208" s="22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4"/>
    </row>
    <row r="209" spans="2:42" x14ac:dyDescent="0.25">
      <c r="B209" s="5">
        <v>3.92</v>
      </c>
      <c r="C209" s="9">
        <v>0.18642428571428571</v>
      </c>
      <c r="D209" s="9">
        <f t="shared" si="53"/>
        <v>0.17337458571428571</v>
      </c>
      <c r="E209" s="9">
        <f t="shared" si="54"/>
        <v>0.16778185714285715</v>
      </c>
      <c r="F209" s="9">
        <f t="shared" si="55"/>
        <v>0.15846064285714284</v>
      </c>
      <c r="G209" s="9">
        <f t="shared" si="56"/>
        <v>0.15100367142857143</v>
      </c>
      <c r="H209" s="9">
        <f t="shared" si="57"/>
        <v>0.14541094285714284</v>
      </c>
      <c r="I209" s="9">
        <f t="shared" si="58"/>
        <v>0.13981821428571428</v>
      </c>
      <c r="J209" s="9">
        <f t="shared" si="59"/>
        <v>0.130497</v>
      </c>
      <c r="K209" s="44"/>
      <c r="L209" s="44"/>
      <c r="N209" s="22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4"/>
    </row>
    <row r="210" spans="2:42" x14ac:dyDescent="0.25">
      <c r="B210" s="5">
        <v>3.94</v>
      </c>
      <c r="C210" s="9">
        <v>0.18524428571428572</v>
      </c>
      <c r="D210" s="9">
        <f t="shared" si="53"/>
        <v>0.17227718571428574</v>
      </c>
      <c r="E210" s="9">
        <f t="shared" si="54"/>
        <v>0.16671985714285714</v>
      </c>
      <c r="F210" s="9">
        <f t="shared" si="55"/>
        <v>0.15745764285714287</v>
      </c>
      <c r="G210" s="9">
        <f t="shared" si="56"/>
        <v>0.15004787142857146</v>
      </c>
      <c r="H210" s="9">
        <f t="shared" si="57"/>
        <v>0.14449054285714286</v>
      </c>
      <c r="I210" s="9">
        <f t="shared" si="58"/>
        <v>0.13893321428571428</v>
      </c>
      <c r="J210" s="9">
        <f t="shared" si="59"/>
        <v>0.12967100000000001</v>
      </c>
      <c r="K210" s="44"/>
      <c r="L210" s="44"/>
      <c r="N210" s="22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4"/>
    </row>
    <row r="211" spans="2:42" x14ac:dyDescent="0.25">
      <c r="B211" s="5">
        <v>3.96</v>
      </c>
      <c r="C211" s="9">
        <v>0.18401285714285714</v>
      </c>
      <c r="D211" s="9">
        <f t="shared" si="53"/>
        <v>0.17113195714285714</v>
      </c>
      <c r="E211" s="9">
        <f t="shared" si="54"/>
        <v>0.16561157142857144</v>
      </c>
      <c r="F211" s="9">
        <f t="shared" si="55"/>
        <v>0.15641092857142858</v>
      </c>
      <c r="G211" s="9">
        <f t="shared" si="56"/>
        <v>0.14905041428571431</v>
      </c>
      <c r="H211" s="9">
        <f t="shared" si="57"/>
        <v>0.14353002857142858</v>
      </c>
      <c r="I211" s="9">
        <f t="shared" si="58"/>
        <v>0.13800964285714284</v>
      </c>
      <c r="J211" s="9">
        <f t="shared" si="59"/>
        <v>0.12880900000000001</v>
      </c>
      <c r="K211" s="44"/>
      <c r="L211" s="44"/>
      <c r="N211" s="22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4"/>
    </row>
    <row r="212" spans="2:42" x14ac:dyDescent="0.25">
      <c r="B212" s="5">
        <v>3.98</v>
      </c>
      <c r="C212" s="9">
        <v>0.18289</v>
      </c>
      <c r="D212" s="9">
        <f t="shared" si="53"/>
        <v>0.17008770000000001</v>
      </c>
      <c r="E212" s="9">
        <f t="shared" si="54"/>
        <v>0.164601</v>
      </c>
      <c r="F212" s="9">
        <f t="shared" si="55"/>
        <v>0.1554565</v>
      </c>
      <c r="G212" s="9">
        <f t="shared" si="56"/>
        <v>0.14814090000000002</v>
      </c>
      <c r="H212" s="9">
        <f t="shared" si="57"/>
        <v>0.14265420000000001</v>
      </c>
      <c r="I212" s="9">
        <f t="shared" si="58"/>
        <v>0.1371675</v>
      </c>
      <c r="J212" s="9">
        <f t="shared" si="59"/>
        <v>0.128023</v>
      </c>
      <c r="K212" s="44"/>
      <c r="L212" s="44"/>
      <c r="N212" s="22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4"/>
    </row>
    <row r="213" spans="2:42" x14ac:dyDescent="0.25">
      <c r="B213" s="5">
        <v>4</v>
      </c>
      <c r="C213" s="9">
        <v>0.18178428571428573</v>
      </c>
      <c r="D213" s="9">
        <f t="shared" si="53"/>
        <v>0.16905938571428575</v>
      </c>
      <c r="E213" s="9">
        <f t="shared" si="54"/>
        <v>0.16360585714285716</v>
      </c>
      <c r="F213" s="9">
        <f t="shared" si="55"/>
        <v>0.15451664285714287</v>
      </c>
      <c r="G213" s="9">
        <f t="shared" si="56"/>
        <v>0.14724527142857144</v>
      </c>
      <c r="H213" s="9">
        <f t="shared" si="57"/>
        <v>0.14179174285714288</v>
      </c>
      <c r="I213" s="9">
        <f t="shared" si="58"/>
        <v>0.1363382142857143</v>
      </c>
      <c r="J213" s="9">
        <f t="shared" si="59"/>
        <v>0.127249</v>
      </c>
      <c r="K213" s="44"/>
      <c r="L213" s="44"/>
      <c r="N213" s="22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4"/>
    </row>
    <row r="214" spans="2:42" x14ac:dyDescent="0.25">
      <c r="B214" s="5">
        <v>5</v>
      </c>
      <c r="C214" s="9">
        <v>0.15</v>
      </c>
      <c r="D214" s="9">
        <f t="shared" si="53"/>
        <v>0.13950000000000001</v>
      </c>
      <c r="E214" s="9">
        <f t="shared" si="54"/>
        <v>0.13500000000000001</v>
      </c>
      <c r="F214" s="9">
        <f t="shared" si="55"/>
        <v>0.1275</v>
      </c>
      <c r="G214" s="9">
        <f t="shared" si="56"/>
        <v>0.1215</v>
      </c>
      <c r="H214" s="9">
        <f t="shared" si="57"/>
        <v>0.11699999999999999</v>
      </c>
      <c r="I214" s="9">
        <f t="shared" si="58"/>
        <v>0.11249999999999999</v>
      </c>
      <c r="J214" s="9">
        <f t="shared" si="59"/>
        <v>0.105</v>
      </c>
      <c r="K214" s="44"/>
      <c r="L214" s="44"/>
      <c r="N214" s="22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4"/>
    </row>
    <row r="215" spans="2:42" x14ac:dyDescent="0.25">
      <c r="B215" s="5">
        <v>6</v>
      </c>
      <c r="C215" s="9">
        <v>0.1</v>
      </c>
      <c r="D215" s="9">
        <f t="shared" si="53"/>
        <v>9.3000000000000013E-2</v>
      </c>
      <c r="E215" s="9">
        <f t="shared" si="54"/>
        <v>9.0000000000000011E-2</v>
      </c>
      <c r="F215" s="9">
        <f t="shared" si="55"/>
        <v>8.5000000000000006E-2</v>
      </c>
      <c r="G215" s="9">
        <f t="shared" si="56"/>
        <v>8.1000000000000016E-2</v>
      </c>
      <c r="H215" s="9">
        <f t="shared" si="57"/>
        <v>7.8000000000000014E-2</v>
      </c>
      <c r="I215" s="9">
        <f t="shared" si="58"/>
        <v>7.5000000000000011E-2</v>
      </c>
      <c r="J215" s="9">
        <f t="shared" si="59"/>
        <v>6.9999999999999993E-2</v>
      </c>
      <c r="K215" s="44"/>
      <c r="L215" s="44"/>
      <c r="N215" s="22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4"/>
    </row>
    <row r="216" spans="2:42" x14ac:dyDescent="0.25">
      <c r="B216" s="5">
        <v>7</v>
      </c>
      <c r="C216" s="9">
        <v>0.1</v>
      </c>
      <c r="D216" s="9">
        <f t="shared" si="53"/>
        <v>9.3000000000000013E-2</v>
      </c>
      <c r="E216" s="9">
        <f t="shared" si="54"/>
        <v>9.0000000000000011E-2</v>
      </c>
      <c r="F216" s="9">
        <f t="shared" si="55"/>
        <v>8.5000000000000006E-2</v>
      </c>
      <c r="G216" s="9">
        <f t="shared" si="56"/>
        <v>8.1000000000000016E-2</v>
      </c>
      <c r="H216" s="9">
        <f t="shared" si="57"/>
        <v>7.8000000000000014E-2</v>
      </c>
      <c r="I216" s="9">
        <f t="shared" si="58"/>
        <v>7.5000000000000011E-2</v>
      </c>
      <c r="J216" s="9">
        <f t="shared" si="59"/>
        <v>6.9999999999999993E-2</v>
      </c>
      <c r="K216" s="44"/>
      <c r="L216" s="44"/>
      <c r="N216" s="22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4"/>
    </row>
    <row r="217" spans="2:42" x14ac:dyDescent="0.25">
      <c r="N217" s="22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4"/>
    </row>
    <row r="218" spans="2:42" x14ac:dyDescent="0.25">
      <c r="N218" s="22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4"/>
    </row>
    <row r="219" spans="2:42" x14ac:dyDescent="0.25">
      <c r="N219" s="22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4"/>
    </row>
    <row r="220" spans="2:42" x14ac:dyDescent="0.25">
      <c r="N220" s="22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4"/>
    </row>
    <row r="221" spans="2:42" x14ac:dyDescent="0.25">
      <c r="N221" s="22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4"/>
    </row>
    <row r="222" spans="2:42" ht="15.75" thickBot="1" x14ac:dyDescent="0.3">
      <c r="N222" s="22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4"/>
    </row>
    <row r="223" spans="2:42" ht="15" customHeight="1" x14ac:dyDescent="0.25">
      <c r="N223" s="56" t="s">
        <v>48</v>
      </c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8"/>
    </row>
    <row r="224" spans="2:42" ht="15" customHeight="1" x14ac:dyDescent="0.25">
      <c r="N224" s="59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1"/>
    </row>
    <row r="225" spans="14:42" ht="15" customHeight="1" thickBot="1" x14ac:dyDescent="0.3">
      <c r="N225" s="62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4"/>
    </row>
    <row r="226" spans="14:42" x14ac:dyDescent="0.25">
      <c r="N226" s="22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4"/>
    </row>
    <row r="227" spans="14:42" x14ac:dyDescent="0.25">
      <c r="N227" s="22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4"/>
    </row>
    <row r="228" spans="14:42" x14ac:dyDescent="0.25">
      <c r="N228" s="22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4"/>
    </row>
    <row r="229" spans="14:42" x14ac:dyDescent="0.25">
      <c r="N229" s="22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4"/>
    </row>
    <row r="230" spans="14:42" x14ac:dyDescent="0.25">
      <c r="N230" s="22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4"/>
    </row>
    <row r="231" spans="14:42" x14ac:dyDescent="0.25">
      <c r="N231" s="22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4"/>
    </row>
    <row r="232" spans="14:42" x14ac:dyDescent="0.25">
      <c r="N232" s="22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4"/>
    </row>
    <row r="233" spans="14:42" x14ac:dyDescent="0.25">
      <c r="N233" s="22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4"/>
    </row>
    <row r="234" spans="14:42" x14ac:dyDescent="0.25">
      <c r="N234" s="22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4"/>
    </row>
    <row r="235" spans="14:42" x14ac:dyDescent="0.25">
      <c r="N235" s="22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4"/>
    </row>
    <row r="236" spans="14:42" x14ac:dyDescent="0.25">
      <c r="N236" s="22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4"/>
    </row>
    <row r="237" spans="14:42" x14ac:dyDescent="0.25">
      <c r="N237" s="22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4"/>
    </row>
    <row r="238" spans="14:42" x14ac:dyDescent="0.25">
      <c r="N238" s="22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4"/>
    </row>
    <row r="239" spans="14:42" x14ac:dyDescent="0.25">
      <c r="N239" s="22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4"/>
    </row>
    <row r="240" spans="14:42" x14ac:dyDescent="0.25">
      <c r="N240" s="22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4"/>
    </row>
    <row r="241" spans="14:42" x14ac:dyDescent="0.25">
      <c r="N241" s="22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4"/>
    </row>
    <row r="242" spans="14:42" x14ac:dyDescent="0.25">
      <c r="N242" s="22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4"/>
    </row>
    <row r="243" spans="14:42" x14ac:dyDescent="0.25">
      <c r="N243" s="22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4"/>
    </row>
    <row r="244" spans="14:42" x14ac:dyDescent="0.25">
      <c r="N244" s="22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4"/>
    </row>
    <row r="245" spans="14:42" x14ac:dyDescent="0.25">
      <c r="N245" s="22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4"/>
    </row>
    <row r="246" spans="14:42" x14ac:dyDescent="0.25">
      <c r="N246" s="22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4"/>
    </row>
    <row r="247" spans="14:42" x14ac:dyDescent="0.25">
      <c r="N247" s="22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4"/>
    </row>
    <row r="248" spans="14:42" x14ac:dyDescent="0.25">
      <c r="N248" s="22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4"/>
    </row>
    <row r="249" spans="14:42" x14ac:dyDescent="0.25">
      <c r="N249" s="22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4"/>
    </row>
    <row r="250" spans="14:42" x14ac:dyDescent="0.25">
      <c r="N250" s="22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4"/>
    </row>
    <row r="251" spans="14:42" x14ac:dyDescent="0.25">
      <c r="N251" s="22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4"/>
    </row>
    <row r="252" spans="14:42" x14ac:dyDescent="0.25">
      <c r="N252" s="22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4"/>
    </row>
    <row r="253" spans="14:42" x14ac:dyDescent="0.25">
      <c r="N253" s="22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4"/>
    </row>
    <row r="254" spans="14:42" x14ac:dyDescent="0.25">
      <c r="N254" s="22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4"/>
    </row>
    <row r="255" spans="14:42" x14ac:dyDescent="0.25">
      <c r="N255" s="22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4"/>
    </row>
    <row r="256" spans="14:42" x14ac:dyDescent="0.25">
      <c r="N256" s="22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4"/>
    </row>
    <row r="257" spans="14:42" x14ac:dyDescent="0.25">
      <c r="N257" s="22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4"/>
    </row>
    <row r="258" spans="14:42" ht="15.75" thickBot="1" x14ac:dyDescent="0.3">
      <c r="N258" s="25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7"/>
    </row>
  </sheetData>
  <sortState xmlns:xlrd2="http://schemas.microsoft.com/office/spreadsheetml/2017/richdata2" ref="N14:N58">
    <sortCondition ref="N58"/>
  </sortState>
  <mergeCells count="47">
    <mergeCell ref="AH11:AH12"/>
    <mergeCell ref="AG11:AG12"/>
    <mergeCell ref="N190:AP192"/>
    <mergeCell ref="N158:AP160"/>
    <mergeCell ref="N125:AP127"/>
    <mergeCell ref="N61:AP63"/>
    <mergeCell ref="N90:AP92"/>
    <mergeCell ref="AL11:AL12"/>
    <mergeCell ref="W11:W12"/>
    <mergeCell ref="AY3:BC4"/>
    <mergeCell ref="B3:D3"/>
    <mergeCell ref="E4:F4"/>
    <mergeCell ref="E3:F3"/>
    <mergeCell ref="B10:B12"/>
    <mergeCell ref="G6:H6"/>
    <mergeCell ref="C4:D4"/>
    <mergeCell ref="C5:D5"/>
    <mergeCell ref="C6:D6"/>
    <mergeCell ref="G5:H5"/>
    <mergeCell ref="G4:H4"/>
    <mergeCell ref="G3:H3"/>
    <mergeCell ref="E6:F6"/>
    <mergeCell ref="E5:F5"/>
    <mergeCell ref="B9:J9"/>
    <mergeCell ref="C10:J10"/>
    <mergeCell ref="AX10:BA10"/>
    <mergeCell ref="BC10:BD10"/>
    <mergeCell ref="AY5:BB5"/>
    <mergeCell ref="AY6:BB6"/>
    <mergeCell ref="AY7:BB7"/>
    <mergeCell ref="AY8:BB8"/>
    <mergeCell ref="AV11:AV12"/>
    <mergeCell ref="L10:R10"/>
    <mergeCell ref="N223:AP225"/>
    <mergeCell ref="BF10:BG10"/>
    <mergeCell ref="BI10:BJ10"/>
    <mergeCell ref="AA11:AA12"/>
    <mergeCell ref="Z11:Z12"/>
    <mergeCell ref="Y11:Y12"/>
    <mergeCell ref="X11:X12"/>
    <mergeCell ref="AB11:AB12"/>
    <mergeCell ref="AJ11:AJ12"/>
    <mergeCell ref="AK11:AK12"/>
    <mergeCell ref="AI11:AI12"/>
    <mergeCell ref="T10:AB10"/>
    <mergeCell ref="AD10:AL10"/>
    <mergeCell ref="AN10:AV10"/>
  </mergeCells>
  <phoneticPr fontId="11" type="noConversion"/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67"/>
  <sheetViews>
    <sheetView zoomScaleNormal="100" workbookViewId="0">
      <selection activeCell="E47" sqref="E47:AW47"/>
    </sheetView>
  </sheetViews>
  <sheetFormatPr defaultRowHeight="15" x14ac:dyDescent="0.25"/>
  <cols>
    <col min="1" max="1" width="13" customWidth="1"/>
    <col min="2" max="2" width="17.7109375" bestFit="1" customWidth="1"/>
    <col min="3" max="4" width="13" customWidth="1"/>
    <col min="5" max="8" width="11.7109375" style="28" bestFit="1" customWidth="1"/>
    <col min="9" max="15" width="12.7109375" style="28" bestFit="1" customWidth="1"/>
    <col min="16" max="16384" width="9.140625" style="28"/>
  </cols>
  <sheetData>
    <row r="1" spans="1:49" ht="12.75" x14ac:dyDescent="0.2">
      <c r="A1" s="30" t="s">
        <v>49</v>
      </c>
      <c r="B1" s="30" t="s">
        <v>64</v>
      </c>
      <c r="C1" s="30" t="s">
        <v>50</v>
      </c>
      <c r="D1" s="30" t="s">
        <v>0</v>
      </c>
    </row>
    <row r="2" spans="1:49" ht="12.75" x14ac:dyDescent="0.2">
      <c r="A2" s="30"/>
      <c r="B2" s="30"/>
      <c r="C2" s="30"/>
      <c r="D2" s="31"/>
      <c r="E2" s="34">
        <v>0</v>
      </c>
      <c r="F2" s="28">
        <v>3200</v>
      </c>
      <c r="G2" s="28">
        <v>6400</v>
      </c>
      <c r="H2" s="28">
        <v>9600</v>
      </c>
      <c r="I2" s="28">
        <v>12800</v>
      </c>
      <c r="J2" s="28">
        <v>16000</v>
      </c>
      <c r="K2" s="28">
        <v>19200</v>
      </c>
      <c r="L2" s="28">
        <v>22400</v>
      </c>
      <c r="M2" s="28">
        <v>25600</v>
      </c>
      <c r="N2" s="28">
        <v>28800</v>
      </c>
      <c r="O2" s="28">
        <v>32000</v>
      </c>
      <c r="P2" s="28">
        <v>35200</v>
      </c>
      <c r="Q2" s="28">
        <v>38400</v>
      </c>
      <c r="R2" s="28">
        <v>41600</v>
      </c>
      <c r="S2" s="28">
        <v>44800</v>
      </c>
      <c r="T2" s="28">
        <v>48000</v>
      </c>
      <c r="U2" s="28">
        <v>51200</v>
      </c>
      <c r="V2" s="28">
        <v>54400</v>
      </c>
      <c r="W2" s="28">
        <v>57600</v>
      </c>
      <c r="X2" s="28">
        <v>60800</v>
      </c>
      <c r="Y2" s="28">
        <v>64000</v>
      </c>
      <c r="Z2" s="28">
        <v>67200</v>
      </c>
      <c r="AA2" s="28">
        <v>70400</v>
      </c>
      <c r="AB2" s="28">
        <v>73600</v>
      </c>
      <c r="AC2" s="28">
        <v>76800</v>
      </c>
      <c r="AD2" s="28">
        <v>80000</v>
      </c>
      <c r="AE2" s="28">
        <v>83200</v>
      </c>
      <c r="AF2" s="28">
        <v>86400</v>
      </c>
      <c r="AG2" s="28">
        <v>89600</v>
      </c>
      <c r="AH2" s="28">
        <v>92800</v>
      </c>
      <c r="AI2" s="28">
        <v>96000</v>
      </c>
      <c r="AJ2" s="28">
        <v>99200</v>
      </c>
      <c r="AK2" s="28">
        <v>102400</v>
      </c>
      <c r="AL2" s="28">
        <v>105600</v>
      </c>
      <c r="AM2" s="28">
        <v>108800</v>
      </c>
      <c r="AN2" s="28">
        <v>112000</v>
      </c>
      <c r="AO2" s="28">
        <v>115200</v>
      </c>
      <c r="AP2" s="28">
        <v>118400</v>
      </c>
      <c r="AQ2" s="28">
        <v>121600</v>
      </c>
      <c r="AR2" s="28">
        <v>124800</v>
      </c>
      <c r="AS2" s="28">
        <v>128000</v>
      </c>
      <c r="AT2" s="28">
        <v>131200</v>
      </c>
      <c r="AU2" s="28">
        <v>134400</v>
      </c>
      <c r="AV2" s="28">
        <v>137600</v>
      </c>
      <c r="AW2" s="28">
        <v>140800</v>
      </c>
    </row>
    <row r="3" spans="1:49" ht="12.75" x14ac:dyDescent="0.2">
      <c r="A3" s="32">
        <v>0</v>
      </c>
      <c r="B3" s="33">
        <v>1.3080627323462664E-2</v>
      </c>
      <c r="C3" s="33">
        <f>D3-D2</f>
        <v>3200</v>
      </c>
      <c r="D3" s="32">
        <f>'44-story Example Building'!M13</f>
        <v>3200</v>
      </c>
      <c r="E3" s="35">
        <f t="shared" ref="E3:T18" si="0">IF($D3-E$2 &gt; 0, $B3*($D3-E$2),0)</f>
        <v>41.858007435080523</v>
      </c>
      <c r="F3" s="35">
        <f t="shared" si="0"/>
        <v>0</v>
      </c>
      <c r="G3" s="35">
        <f t="shared" si="0"/>
        <v>0</v>
      </c>
      <c r="H3" s="35">
        <f t="shared" si="0"/>
        <v>0</v>
      </c>
      <c r="I3" s="35">
        <f t="shared" si="0"/>
        <v>0</v>
      </c>
      <c r="J3" s="35">
        <f t="shared" si="0"/>
        <v>0</v>
      </c>
      <c r="K3" s="35">
        <f t="shared" si="0"/>
        <v>0</v>
      </c>
      <c r="L3" s="35">
        <f t="shared" si="0"/>
        <v>0</v>
      </c>
      <c r="M3" s="35">
        <f t="shared" si="0"/>
        <v>0</v>
      </c>
      <c r="N3" s="35">
        <f t="shared" si="0"/>
        <v>0</v>
      </c>
      <c r="O3" s="35">
        <f t="shared" si="0"/>
        <v>0</v>
      </c>
      <c r="P3" s="35">
        <f t="shared" si="0"/>
        <v>0</v>
      </c>
      <c r="Q3" s="35">
        <f t="shared" si="0"/>
        <v>0</v>
      </c>
      <c r="R3" s="35">
        <f t="shared" si="0"/>
        <v>0</v>
      </c>
      <c r="S3" s="35">
        <f t="shared" si="0"/>
        <v>0</v>
      </c>
      <c r="T3" s="35">
        <f t="shared" si="0"/>
        <v>0</v>
      </c>
      <c r="U3" s="35">
        <f t="shared" ref="U3:AJ18" si="1">IF($D3-U$2 &gt; 0, $B3*($D3-U$2),0)</f>
        <v>0</v>
      </c>
      <c r="V3" s="35">
        <f t="shared" si="1"/>
        <v>0</v>
      </c>
      <c r="W3" s="35">
        <f t="shared" si="1"/>
        <v>0</v>
      </c>
      <c r="X3" s="35">
        <f t="shared" si="1"/>
        <v>0</v>
      </c>
      <c r="Y3" s="35">
        <f t="shared" si="1"/>
        <v>0</v>
      </c>
      <c r="Z3" s="35">
        <f t="shared" si="1"/>
        <v>0</v>
      </c>
      <c r="AA3" s="35">
        <f t="shared" si="1"/>
        <v>0</v>
      </c>
      <c r="AB3" s="35">
        <f t="shared" si="1"/>
        <v>0</v>
      </c>
      <c r="AC3" s="35">
        <f t="shared" si="1"/>
        <v>0</v>
      </c>
      <c r="AD3" s="35">
        <f t="shared" si="1"/>
        <v>0</v>
      </c>
      <c r="AE3" s="35">
        <f t="shared" si="1"/>
        <v>0</v>
      </c>
      <c r="AF3" s="35">
        <f t="shared" si="1"/>
        <v>0</v>
      </c>
      <c r="AG3" s="35">
        <f t="shared" si="1"/>
        <v>0</v>
      </c>
      <c r="AH3" s="35">
        <f t="shared" si="1"/>
        <v>0</v>
      </c>
      <c r="AI3" s="35">
        <f t="shared" si="1"/>
        <v>0</v>
      </c>
      <c r="AJ3" s="35">
        <f t="shared" si="1"/>
        <v>0</v>
      </c>
      <c r="AK3" s="35">
        <f t="shared" ref="AK3:AW18" si="2">IF($D3-AK$2 &gt; 0, $B3*($D3-AK$2),0)</f>
        <v>0</v>
      </c>
      <c r="AL3" s="35">
        <f t="shared" si="2"/>
        <v>0</v>
      </c>
      <c r="AM3" s="35">
        <f t="shared" si="2"/>
        <v>0</v>
      </c>
      <c r="AN3" s="35">
        <f t="shared" si="2"/>
        <v>0</v>
      </c>
      <c r="AO3" s="35">
        <f t="shared" si="2"/>
        <v>0</v>
      </c>
      <c r="AP3" s="35">
        <f t="shared" si="2"/>
        <v>0</v>
      </c>
      <c r="AQ3" s="35">
        <f t="shared" si="2"/>
        <v>0</v>
      </c>
      <c r="AR3" s="35">
        <f t="shared" si="2"/>
        <v>0</v>
      </c>
      <c r="AS3" s="35">
        <f t="shared" si="2"/>
        <v>0</v>
      </c>
      <c r="AT3" s="35">
        <f t="shared" si="2"/>
        <v>0</v>
      </c>
      <c r="AU3" s="35">
        <f t="shared" si="2"/>
        <v>0</v>
      </c>
      <c r="AV3" s="35">
        <f t="shared" si="2"/>
        <v>0</v>
      </c>
      <c r="AW3" s="35">
        <f t="shared" si="2"/>
        <v>0</v>
      </c>
    </row>
    <row r="4" spans="1:49" ht="12.75" x14ac:dyDescent="0.2">
      <c r="A4" s="32">
        <v>1</v>
      </c>
      <c r="B4" s="33">
        <v>3.9615614179629784E-2</v>
      </c>
      <c r="C4" s="33">
        <f t="shared" ref="C4:C46" si="3">D4-D3</f>
        <v>3200</v>
      </c>
      <c r="D4" s="32">
        <f>'44-story Example Building'!M14</f>
        <v>6400</v>
      </c>
      <c r="E4" s="35">
        <f t="shared" si="0"/>
        <v>253.53993074963063</v>
      </c>
      <c r="F4" s="35">
        <f t="shared" si="0"/>
        <v>126.76996537481531</v>
      </c>
      <c r="G4" s="35">
        <f t="shared" si="0"/>
        <v>0</v>
      </c>
      <c r="H4" s="35">
        <f t="shared" si="0"/>
        <v>0</v>
      </c>
      <c r="I4" s="35">
        <f t="shared" si="0"/>
        <v>0</v>
      </c>
      <c r="J4" s="35">
        <f t="shared" si="0"/>
        <v>0</v>
      </c>
      <c r="K4" s="35">
        <f t="shared" si="0"/>
        <v>0</v>
      </c>
      <c r="L4" s="35">
        <f t="shared" si="0"/>
        <v>0</v>
      </c>
      <c r="M4" s="35">
        <f t="shared" si="0"/>
        <v>0</v>
      </c>
      <c r="N4" s="35">
        <f t="shared" si="0"/>
        <v>0</v>
      </c>
      <c r="O4" s="35">
        <f t="shared" si="0"/>
        <v>0</v>
      </c>
      <c r="P4" s="35">
        <f t="shared" si="0"/>
        <v>0</v>
      </c>
      <c r="Q4" s="35">
        <f t="shared" si="0"/>
        <v>0</v>
      </c>
      <c r="R4" s="35">
        <f t="shared" si="0"/>
        <v>0</v>
      </c>
      <c r="S4" s="35">
        <f t="shared" si="0"/>
        <v>0</v>
      </c>
      <c r="T4" s="35">
        <f t="shared" si="0"/>
        <v>0</v>
      </c>
      <c r="U4" s="35">
        <f t="shared" si="1"/>
        <v>0</v>
      </c>
      <c r="V4" s="35">
        <f t="shared" si="1"/>
        <v>0</v>
      </c>
      <c r="W4" s="35">
        <f t="shared" si="1"/>
        <v>0</v>
      </c>
      <c r="X4" s="35">
        <f t="shared" si="1"/>
        <v>0</v>
      </c>
      <c r="Y4" s="35">
        <f t="shared" si="1"/>
        <v>0</v>
      </c>
      <c r="Z4" s="35">
        <f t="shared" si="1"/>
        <v>0</v>
      </c>
      <c r="AA4" s="35">
        <f t="shared" si="1"/>
        <v>0</v>
      </c>
      <c r="AB4" s="35">
        <f t="shared" si="1"/>
        <v>0</v>
      </c>
      <c r="AC4" s="35">
        <f t="shared" si="1"/>
        <v>0</v>
      </c>
      <c r="AD4" s="35">
        <f t="shared" si="1"/>
        <v>0</v>
      </c>
      <c r="AE4" s="35">
        <f t="shared" si="1"/>
        <v>0</v>
      </c>
      <c r="AF4" s="35">
        <f t="shared" si="1"/>
        <v>0</v>
      </c>
      <c r="AG4" s="35">
        <f t="shared" si="1"/>
        <v>0</v>
      </c>
      <c r="AH4" s="35">
        <f t="shared" si="1"/>
        <v>0</v>
      </c>
      <c r="AI4" s="35">
        <f t="shared" si="1"/>
        <v>0</v>
      </c>
      <c r="AJ4" s="35">
        <f t="shared" si="1"/>
        <v>0</v>
      </c>
      <c r="AK4" s="35">
        <f t="shared" si="2"/>
        <v>0</v>
      </c>
      <c r="AL4" s="35">
        <f t="shared" si="2"/>
        <v>0</v>
      </c>
      <c r="AM4" s="35">
        <f t="shared" si="2"/>
        <v>0</v>
      </c>
      <c r="AN4" s="35">
        <f t="shared" si="2"/>
        <v>0</v>
      </c>
      <c r="AO4" s="35">
        <f t="shared" si="2"/>
        <v>0</v>
      </c>
      <c r="AP4" s="35">
        <f t="shared" si="2"/>
        <v>0</v>
      </c>
      <c r="AQ4" s="35">
        <f t="shared" si="2"/>
        <v>0</v>
      </c>
      <c r="AR4" s="35">
        <f t="shared" si="2"/>
        <v>0</v>
      </c>
      <c r="AS4" s="35">
        <f t="shared" si="2"/>
        <v>0</v>
      </c>
      <c r="AT4" s="35">
        <f t="shared" si="2"/>
        <v>0</v>
      </c>
      <c r="AU4" s="35">
        <f t="shared" si="2"/>
        <v>0</v>
      </c>
      <c r="AV4" s="35">
        <f t="shared" si="2"/>
        <v>0</v>
      </c>
      <c r="AW4" s="35">
        <f t="shared" si="2"/>
        <v>0</v>
      </c>
    </row>
    <row r="5" spans="1:49" ht="12.75" x14ac:dyDescent="0.2">
      <c r="A5" s="32">
        <v>2</v>
      </c>
      <c r="B5" s="33">
        <v>7.6241370685325216E-2</v>
      </c>
      <c r="C5" s="33">
        <f t="shared" si="3"/>
        <v>3200</v>
      </c>
      <c r="D5" s="32">
        <f>'44-story Example Building'!M15</f>
        <v>9600</v>
      </c>
      <c r="E5" s="35">
        <f t="shared" si="0"/>
        <v>731.91715857912209</v>
      </c>
      <c r="F5" s="35">
        <f t="shared" si="0"/>
        <v>487.94477238608135</v>
      </c>
      <c r="G5" s="35">
        <f t="shared" si="0"/>
        <v>243.97238619304068</v>
      </c>
      <c r="H5" s="35">
        <f t="shared" si="0"/>
        <v>0</v>
      </c>
      <c r="I5" s="35">
        <f t="shared" si="0"/>
        <v>0</v>
      </c>
      <c r="J5" s="35">
        <f t="shared" si="0"/>
        <v>0</v>
      </c>
      <c r="K5" s="35">
        <f t="shared" si="0"/>
        <v>0</v>
      </c>
      <c r="L5" s="35">
        <f t="shared" si="0"/>
        <v>0</v>
      </c>
      <c r="M5" s="35">
        <f t="shared" si="0"/>
        <v>0</v>
      </c>
      <c r="N5" s="35">
        <f t="shared" si="0"/>
        <v>0</v>
      </c>
      <c r="O5" s="35">
        <f t="shared" si="0"/>
        <v>0</v>
      </c>
      <c r="P5" s="35">
        <f t="shared" si="0"/>
        <v>0</v>
      </c>
      <c r="Q5" s="35">
        <f t="shared" si="0"/>
        <v>0</v>
      </c>
      <c r="R5" s="35">
        <f t="shared" si="0"/>
        <v>0</v>
      </c>
      <c r="S5" s="35">
        <f t="shared" si="0"/>
        <v>0</v>
      </c>
      <c r="T5" s="35">
        <f t="shared" si="0"/>
        <v>0</v>
      </c>
      <c r="U5" s="35">
        <f t="shared" si="1"/>
        <v>0</v>
      </c>
      <c r="V5" s="35">
        <f t="shared" si="1"/>
        <v>0</v>
      </c>
      <c r="W5" s="35">
        <f t="shared" si="1"/>
        <v>0</v>
      </c>
      <c r="X5" s="35">
        <f t="shared" si="1"/>
        <v>0</v>
      </c>
      <c r="Y5" s="35">
        <f t="shared" si="1"/>
        <v>0</v>
      </c>
      <c r="Z5" s="35">
        <f t="shared" si="1"/>
        <v>0</v>
      </c>
      <c r="AA5" s="35">
        <f t="shared" si="1"/>
        <v>0</v>
      </c>
      <c r="AB5" s="35">
        <f t="shared" si="1"/>
        <v>0</v>
      </c>
      <c r="AC5" s="35">
        <f t="shared" si="1"/>
        <v>0</v>
      </c>
      <c r="AD5" s="35">
        <f t="shared" si="1"/>
        <v>0</v>
      </c>
      <c r="AE5" s="35">
        <f t="shared" si="1"/>
        <v>0</v>
      </c>
      <c r="AF5" s="35">
        <f t="shared" si="1"/>
        <v>0</v>
      </c>
      <c r="AG5" s="35">
        <f t="shared" si="1"/>
        <v>0</v>
      </c>
      <c r="AH5" s="35">
        <f t="shared" si="1"/>
        <v>0</v>
      </c>
      <c r="AI5" s="35">
        <f t="shared" si="1"/>
        <v>0</v>
      </c>
      <c r="AJ5" s="35">
        <f t="shared" si="1"/>
        <v>0</v>
      </c>
      <c r="AK5" s="35">
        <f t="shared" si="2"/>
        <v>0</v>
      </c>
      <c r="AL5" s="35">
        <f t="shared" si="2"/>
        <v>0</v>
      </c>
      <c r="AM5" s="35">
        <f t="shared" si="2"/>
        <v>0</v>
      </c>
      <c r="AN5" s="35">
        <f t="shared" si="2"/>
        <v>0</v>
      </c>
      <c r="AO5" s="35">
        <f t="shared" si="2"/>
        <v>0</v>
      </c>
      <c r="AP5" s="35">
        <f t="shared" si="2"/>
        <v>0</v>
      </c>
      <c r="AQ5" s="35">
        <f t="shared" si="2"/>
        <v>0</v>
      </c>
      <c r="AR5" s="35">
        <f t="shared" si="2"/>
        <v>0</v>
      </c>
      <c r="AS5" s="35">
        <f t="shared" si="2"/>
        <v>0</v>
      </c>
      <c r="AT5" s="35">
        <f t="shared" si="2"/>
        <v>0</v>
      </c>
      <c r="AU5" s="35">
        <f t="shared" si="2"/>
        <v>0</v>
      </c>
      <c r="AV5" s="35">
        <f t="shared" si="2"/>
        <v>0</v>
      </c>
      <c r="AW5" s="35">
        <f t="shared" si="2"/>
        <v>0</v>
      </c>
    </row>
    <row r="6" spans="1:49" ht="12.75" x14ac:dyDescent="0.2">
      <c r="A6" s="32">
        <v>3</v>
      </c>
      <c r="B6" s="33">
        <v>0.12108923579434008</v>
      </c>
      <c r="C6" s="33">
        <f t="shared" si="3"/>
        <v>3200</v>
      </c>
      <c r="D6" s="32">
        <f>'44-story Example Building'!M16</f>
        <v>12800</v>
      </c>
      <c r="E6" s="35">
        <f t="shared" si="0"/>
        <v>1549.9422181675532</v>
      </c>
      <c r="F6" s="35">
        <f t="shared" si="0"/>
        <v>1162.4566636256648</v>
      </c>
      <c r="G6" s="35">
        <f t="shared" si="0"/>
        <v>774.97110908377658</v>
      </c>
      <c r="H6" s="35">
        <f t="shared" si="0"/>
        <v>387.48555454188829</v>
      </c>
      <c r="I6" s="35">
        <f t="shared" si="0"/>
        <v>0</v>
      </c>
      <c r="J6" s="35">
        <f t="shared" si="0"/>
        <v>0</v>
      </c>
      <c r="K6" s="35">
        <f t="shared" si="0"/>
        <v>0</v>
      </c>
      <c r="L6" s="35">
        <f t="shared" si="0"/>
        <v>0</v>
      </c>
      <c r="M6" s="35">
        <f t="shared" si="0"/>
        <v>0</v>
      </c>
      <c r="N6" s="35">
        <f t="shared" si="0"/>
        <v>0</v>
      </c>
      <c r="O6" s="35">
        <f t="shared" si="0"/>
        <v>0</v>
      </c>
      <c r="P6" s="35">
        <f t="shared" si="0"/>
        <v>0</v>
      </c>
      <c r="Q6" s="35">
        <f t="shared" si="0"/>
        <v>0</v>
      </c>
      <c r="R6" s="35">
        <f t="shared" si="0"/>
        <v>0</v>
      </c>
      <c r="S6" s="35">
        <f t="shared" si="0"/>
        <v>0</v>
      </c>
      <c r="T6" s="35">
        <f t="shared" si="0"/>
        <v>0</v>
      </c>
      <c r="U6" s="35">
        <f t="shared" si="1"/>
        <v>0</v>
      </c>
      <c r="V6" s="35">
        <f t="shared" si="1"/>
        <v>0</v>
      </c>
      <c r="W6" s="35">
        <f t="shared" si="1"/>
        <v>0</v>
      </c>
      <c r="X6" s="35">
        <f t="shared" si="1"/>
        <v>0</v>
      </c>
      <c r="Y6" s="35">
        <f t="shared" si="1"/>
        <v>0</v>
      </c>
      <c r="Z6" s="35">
        <f t="shared" si="1"/>
        <v>0</v>
      </c>
      <c r="AA6" s="35">
        <f t="shared" si="1"/>
        <v>0</v>
      </c>
      <c r="AB6" s="35">
        <f t="shared" si="1"/>
        <v>0</v>
      </c>
      <c r="AC6" s="35">
        <f t="shared" si="1"/>
        <v>0</v>
      </c>
      <c r="AD6" s="35">
        <f t="shared" si="1"/>
        <v>0</v>
      </c>
      <c r="AE6" s="35">
        <f t="shared" si="1"/>
        <v>0</v>
      </c>
      <c r="AF6" s="35">
        <f t="shared" si="1"/>
        <v>0</v>
      </c>
      <c r="AG6" s="35">
        <f t="shared" si="1"/>
        <v>0</v>
      </c>
      <c r="AH6" s="35">
        <f t="shared" si="1"/>
        <v>0</v>
      </c>
      <c r="AI6" s="35">
        <f t="shared" si="1"/>
        <v>0</v>
      </c>
      <c r="AJ6" s="35">
        <f t="shared" si="1"/>
        <v>0</v>
      </c>
      <c r="AK6" s="35">
        <f t="shared" si="2"/>
        <v>0</v>
      </c>
      <c r="AL6" s="35">
        <f t="shared" si="2"/>
        <v>0</v>
      </c>
      <c r="AM6" s="35">
        <f t="shared" si="2"/>
        <v>0</v>
      </c>
      <c r="AN6" s="35">
        <f t="shared" si="2"/>
        <v>0</v>
      </c>
      <c r="AO6" s="35">
        <f t="shared" si="2"/>
        <v>0</v>
      </c>
      <c r="AP6" s="35">
        <f t="shared" si="2"/>
        <v>0</v>
      </c>
      <c r="AQ6" s="35">
        <f t="shared" si="2"/>
        <v>0</v>
      </c>
      <c r="AR6" s="35">
        <f t="shared" si="2"/>
        <v>0</v>
      </c>
      <c r="AS6" s="35">
        <f t="shared" si="2"/>
        <v>0</v>
      </c>
      <c r="AT6" s="35">
        <f t="shared" si="2"/>
        <v>0</v>
      </c>
      <c r="AU6" s="35">
        <f t="shared" si="2"/>
        <v>0</v>
      </c>
      <c r="AV6" s="35">
        <f t="shared" si="2"/>
        <v>0</v>
      </c>
      <c r="AW6" s="35">
        <f t="shared" si="2"/>
        <v>0</v>
      </c>
    </row>
    <row r="7" spans="1:49" ht="12.75" x14ac:dyDescent="0.2">
      <c r="A7" s="32">
        <v>4</v>
      </c>
      <c r="B7" s="33">
        <v>0.17266428066970718</v>
      </c>
      <c r="C7" s="33">
        <f t="shared" si="3"/>
        <v>3200</v>
      </c>
      <c r="D7" s="32">
        <f>'44-story Example Building'!M17</f>
        <v>16000</v>
      </c>
      <c r="E7" s="35">
        <f t="shared" si="0"/>
        <v>2762.6284907153149</v>
      </c>
      <c r="F7" s="35">
        <f t="shared" si="0"/>
        <v>2210.1027925722519</v>
      </c>
      <c r="G7" s="35">
        <f t="shared" si="0"/>
        <v>1657.5770944291889</v>
      </c>
      <c r="H7" s="35">
        <f t="shared" si="0"/>
        <v>1105.051396286126</v>
      </c>
      <c r="I7" s="35">
        <f t="shared" si="0"/>
        <v>552.52569814306298</v>
      </c>
      <c r="J7" s="35">
        <f t="shared" si="0"/>
        <v>0</v>
      </c>
      <c r="K7" s="35">
        <f t="shared" si="0"/>
        <v>0</v>
      </c>
      <c r="L7" s="35">
        <f t="shared" si="0"/>
        <v>0</v>
      </c>
      <c r="M7" s="35">
        <f t="shared" si="0"/>
        <v>0</v>
      </c>
      <c r="N7" s="35">
        <f t="shared" si="0"/>
        <v>0</v>
      </c>
      <c r="O7" s="35">
        <f t="shared" si="0"/>
        <v>0</v>
      </c>
      <c r="P7" s="35">
        <f t="shared" si="0"/>
        <v>0</v>
      </c>
      <c r="Q7" s="35">
        <f t="shared" si="0"/>
        <v>0</v>
      </c>
      <c r="R7" s="35">
        <f t="shared" si="0"/>
        <v>0</v>
      </c>
      <c r="S7" s="35">
        <f t="shared" si="0"/>
        <v>0</v>
      </c>
      <c r="T7" s="35">
        <f t="shared" si="0"/>
        <v>0</v>
      </c>
      <c r="U7" s="35">
        <f t="shared" si="1"/>
        <v>0</v>
      </c>
      <c r="V7" s="35">
        <f t="shared" si="1"/>
        <v>0</v>
      </c>
      <c r="W7" s="35">
        <f t="shared" si="1"/>
        <v>0</v>
      </c>
      <c r="X7" s="35">
        <f t="shared" si="1"/>
        <v>0</v>
      </c>
      <c r="Y7" s="35">
        <f t="shared" si="1"/>
        <v>0</v>
      </c>
      <c r="Z7" s="35">
        <f t="shared" si="1"/>
        <v>0</v>
      </c>
      <c r="AA7" s="35">
        <f t="shared" si="1"/>
        <v>0</v>
      </c>
      <c r="AB7" s="35">
        <f t="shared" si="1"/>
        <v>0</v>
      </c>
      <c r="AC7" s="35">
        <f t="shared" si="1"/>
        <v>0</v>
      </c>
      <c r="AD7" s="35">
        <f t="shared" si="1"/>
        <v>0</v>
      </c>
      <c r="AE7" s="35">
        <f t="shared" si="1"/>
        <v>0</v>
      </c>
      <c r="AF7" s="35">
        <f t="shared" si="1"/>
        <v>0</v>
      </c>
      <c r="AG7" s="35">
        <f t="shared" si="1"/>
        <v>0</v>
      </c>
      <c r="AH7" s="35">
        <f t="shared" si="1"/>
        <v>0</v>
      </c>
      <c r="AI7" s="35">
        <f t="shared" si="1"/>
        <v>0</v>
      </c>
      <c r="AJ7" s="35">
        <f t="shared" si="1"/>
        <v>0</v>
      </c>
      <c r="AK7" s="35">
        <f t="shared" si="2"/>
        <v>0</v>
      </c>
      <c r="AL7" s="35">
        <f t="shared" si="2"/>
        <v>0</v>
      </c>
      <c r="AM7" s="35">
        <f t="shared" si="2"/>
        <v>0</v>
      </c>
      <c r="AN7" s="35">
        <f t="shared" si="2"/>
        <v>0</v>
      </c>
      <c r="AO7" s="35">
        <f t="shared" si="2"/>
        <v>0</v>
      </c>
      <c r="AP7" s="35">
        <f t="shared" si="2"/>
        <v>0</v>
      </c>
      <c r="AQ7" s="35">
        <f t="shared" si="2"/>
        <v>0</v>
      </c>
      <c r="AR7" s="35">
        <f t="shared" si="2"/>
        <v>0</v>
      </c>
      <c r="AS7" s="35">
        <f t="shared" si="2"/>
        <v>0</v>
      </c>
      <c r="AT7" s="35">
        <f t="shared" si="2"/>
        <v>0</v>
      </c>
      <c r="AU7" s="35">
        <f t="shared" si="2"/>
        <v>0</v>
      </c>
      <c r="AV7" s="35">
        <f t="shared" si="2"/>
        <v>0</v>
      </c>
      <c r="AW7" s="35">
        <f t="shared" si="2"/>
        <v>0</v>
      </c>
    </row>
    <row r="8" spans="1:49" ht="12.75" x14ac:dyDescent="0.2">
      <c r="A8" s="32">
        <v>5</v>
      </c>
      <c r="B8" s="33">
        <v>0.22909784426521745</v>
      </c>
      <c r="C8" s="33">
        <f t="shared" si="3"/>
        <v>3200</v>
      </c>
      <c r="D8" s="32">
        <f>'44-story Example Building'!M18</f>
        <v>19200</v>
      </c>
      <c r="E8" s="35">
        <f t="shared" si="0"/>
        <v>4398.6786098921748</v>
      </c>
      <c r="F8" s="35">
        <f t="shared" si="0"/>
        <v>3665.5655082434791</v>
      </c>
      <c r="G8" s="35">
        <f t="shared" si="0"/>
        <v>2932.4524065947835</v>
      </c>
      <c r="H8" s="35">
        <f t="shared" si="0"/>
        <v>2199.3393049460874</v>
      </c>
      <c r="I8" s="35">
        <f t="shared" si="0"/>
        <v>1466.2262032973917</v>
      </c>
      <c r="J8" s="35">
        <f t="shared" si="0"/>
        <v>733.11310164869587</v>
      </c>
      <c r="K8" s="35">
        <f t="shared" si="0"/>
        <v>0</v>
      </c>
      <c r="L8" s="35">
        <f t="shared" si="0"/>
        <v>0</v>
      </c>
      <c r="M8" s="35">
        <f t="shared" si="0"/>
        <v>0</v>
      </c>
      <c r="N8" s="35">
        <f t="shared" si="0"/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  <c r="S8" s="35">
        <f t="shared" si="0"/>
        <v>0</v>
      </c>
      <c r="T8" s="35">
        <f t="shared" si="0"/>
        <v>0</v>
      </c>
      <c r="U8" s="35">
        <f t="shared" si="1"/>
        <v>0</v>
      </c>
      <c r="V8" s="35">
        <f t="shared" si="1"/>
        <v>0</v>
      </c>
      <c r="W8" s="35">
        <f t="shared" si="1"/>
        <v>0</v>
      </c>
      <c r="X8" s="35">
        <f t="shared" si="1"/>
        <v>0</v>
      </c>
      <c r="Y8" s="35">
        <f t="shared" si="1"/>
        <v>0</v>
      </c>
      <c r="Z8" s="35">
        <f t="shared" si="1"/>
        <v>0</v>
      </c>
      <c r="AA8" s="35">
        <f t="shared" si="1"/>
        <v>0</v>
      </c>
      <c r="AB8" s="35">
        <f t="shared" si="1"/>
        <v>0</v>
      </c>
      <c r="AC8" s="35">
        <f t="shared" si="1"/>
        <v>0</v>
      </c>
      <c r="AD8" s="35">
        <f t="shared" si="1"/>
        <v>0</v>
      </c>
      <c r="AE8" s="35">
        <f t="shared" si="1"/>
        <v>0</v>
      </c>
      <c r="AF8" s="35">
        <f t="shared" si="1"/>
        <v>0</v>
      </c>
      <c r="AG8" s="35">
        <f t="shared" si="1"/>
        <v>0</v>
      </c>
      <c r="AH8" s="35">
        <f t="shared" si="1"/>
        <v>0</v>
      </c>
      <c r="AI8" s="35">
        <f t="shared" si="1"/>
        <v>0</v>
      </c>
      <c r="AJ8" s="35">
        <f t="shared" si="1"/>
        <v>0</v>
      </c>
      <c r="AK8" s="35">
        <f t="shared" si="2"/>
        <v>0</v>
      </c>
      <c r="AL8" s="35">
        <f t="shared" si="2"/>
        <v>0</v>
      </c>
      <c r="AM8" s="35">
        <f t="shared" si="2"/>
        <v>0</v>
      </c>
      <c r="AN8" s="35">
        <f t="shared" si="2"/>
        <v>0</v>
      </c>
      <c r="AO8" s="35">
        <f t="shared" si="2"/>
        <v>0</v>
      </c>
      <c r="AP8" s="35">
        <f t="shared" si="2"/>
        <v>0</v>
      </c>
      <c r="AQ8" s="35">
        <f t="shared" si="2"/>
        <v>0</v>
      </c>
      <c r="AR8" s="35">
        <f t="shared" si="2"/>
        <v>0</v>
      </c>
      <c r="AS8" s="35">
        <f t="shared" si="2"/>
        <v>0</v>
      </c>
      <c r="AT8" s="35">
        <f t="shared" si="2"/>
        <v>0</v>
      </c>
      <c r="AU8" s="35">
        <f t="shared" si="2"/>
        <v>0</v>
      </c>
      <c r="AV8" s="35">
        <f t="shared" si="2"/>
        <v>0</v>
      </c>
      <c r="AW8" s="35">
        <f t="shared" si="2"/>
        <v>0</v>
      </c>
    </row>
    <row r="9" spans="1:49" ht="12.75" x14ac:dyDescent="0.2">
      <c r="A9" s="32">
        <v>6</v>
      </c>
      <c r="B9" s="33">
        <v>0.28964246216238754</v>
      </c>
      <c r="C9" s="33">
        <f t="shared" si="3"/>
        <v>3200</v>
      </c>
      <c r="D9" s="32">
        <f>'44-story Example Building'!M19</f>
        <v>22400</v>
      </c>
      <c r="E9" s="35">
        <f t="shared" si="0"/>
        <v>6487.9911524374811</v>
      </c>
      <c r="F9" s="35">
        <f t="shared" si="0"/>
        <v>5561.1352735178407</v>
      </c>
      <c r="G9" s="35">
        <f t="shared" si="0"/>
        <v>4634.2793945982003</v>
      </c>
      <c r="H9" s="35">
        <f t="shared" si="0"/>
        <v>3707.4235156785603</v>
      </c>
      <c r="I9" s="35">
        <f t="shared" si="0"/>
        <v>2780.5676367589203</v>
      </c>
      <c r="J9" s="35">
        <f t="shared" si="0"/>
        <v>1853.7117578392802</v>
      </c>
      <c r="K9" s="35">
        <f t="shared" si="0"/>
        <v>926.85587891964008</v>
      </c>
      <c r="L9" s="35">
        <f t="shared" si="0"/>
        <v>0</v>
      </c>
      <c r="M9" s="35">
        <f t="shared" si="0"/>
        <v>0</v>
      </c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  <c r="S9" s="35">
        <f t="shared" si="0"/>
        <v>0</v>
      </c>
      <c r="T9" s="35">
        <f t="shared" si="0"/>
        <v>0</v>
      </c>
      <c r="U9" s="35">
        <f t="shared" si="1"/>
        <v>0</v>
      </c>
      <c r="V9" s="35">
        <f t="shared" si="1"/>
        <v>0</v>
      </c>
      <c r="W9" s="35">
        <f t="shared" si="1"/>
        <v>0</v>
      </c>
      <c r="X9" s="35">
        <f t="shared" si="1"/>
        <v>0</v>
      </c>
      <c r="Y9" s="35">
        <f t="shared" si="1"/>
        <v>0</v>
      </c>
      <c r="Z9" s="35">
        <f t="shared" si="1"/>
        <v>0</v>
      </c>
      <c r="AA9" s="35">
        <f t="shared" si="1"/>
        <v>0</v>
      </c>
      <c r="AB9" s="35">
        <f t="shared" si="1"/>
        <v>0</v>
      </c>
      <c r="AC9" s="35">
        <f t="shared" si="1"/>
        <v>0</v>
      </c>
      <c r="AD9" s="35">
        <f t="shared" si="1"/>
        <v>0</v>
      </c>
      <c r="AE9" s="35">
        <f t="shared" si="1"/>
        <v>0</v>
      </c>
      <c r="AF9" s="35">
        <f t="shared" si="1"/>
        <v>0</v>
      </c>
      <c r="AG9" s="35">
        <f t="shared" si="1"/>
        <v>0</v>
      </c>
      <c r="AH9" s="35">
        <f t="shared" si="1"/>
        <v>0</v>
      </c>
      <c r="AI9" s="35">
        <f t="shared" si="1"/>
        <v>0</v>
      </c>
      <c r="AJ9" s="35">
        <f t="shared" si="1"/>
        <v>0</v>
      </c>
      <c r="AK9" s="35">
        <f t="shared" si="2"/>
        <v>0</v>
      </c>
      <c r="AL9" s="35">
        <f t="shared" si="2"/>
        <v>0</v>
      </c>
      <c r="AM9" s="35">
        <f t="shared" si="2"/>
        <v>0</v>
      </c>
      <c r="AN9" s="35">
        <f t="shared" si="2"/>
        <v>0</v>
      </c>
      <c r="AO9" s="35">
        <f t="shared" si="2"/>
        <v>0</v>
      </c>
      <c r="AP9" s="35">
        <f t="shared" si="2"/>
        <v>0</v>
      </c>
      <c r="AQ9" s="35">
        <f t="shared" si="2"/>
        <v>0</v>
      </c>
      <c r="AR9" s="35">
        <f t="shared" si="2"/>
        <v>0</v>
      </c>
      <c r="AS9" s="35">
        <f t="shared" si="2"/>
        <v>0</v>
      </c>
      <c r="AT9" s="35">
        <f t="shared" si="2"/>
        <v>0</v>
      </c>
      <c r="AU9" s="35">
        <f t="shared" si="2"/>
        <v>0</v>
      </c>
      <c r="AV9" s="35">
        <f t="shared" si="2"/>
        <v>0</v>
      </c>
      <c r="AW9" s="35">
        <f t="shared" si="2"/>
        <v>0</v>
      </c>
    </row>
    <row r="10" spans="1:49" ht="12.75" x14ac:dyDescent="0.2">
      <c r="A10" s="32">
        <v>7</v>
      </c>
      <c r="B10" s="33">
        <v>0.35355066994273365</v>
      </c>
      <c r="C10" s="33">
        <f t="shared" si="3"/>
        <v>3200</v>
      </c>
      <c r="D10" s="32">
        <f>'44-story Example Building'!M20</f>
        <v>25600</v>
      </c>
      <c r="E10" s="35">
        <f t="shared" si="0"/>
        <v>9050.8971505339814</v>
      </c>
      <c r="F10" s="35">
        <f t="shared" si="0"/>
        <v>7919.535006717234</v>
      </c>
      <c r="G10" s="35">
        <f t="shared" si="0"/>
        <v>6788.1728629004865</v>
      </c>
      <c r="H10" s="35">
        <f t="shared" si="0"/>
        <v>5656.8107190837381</v>
      </c>
      <c r="I10" s="35">
        <f t="shared" si="0"/>
        <v>4525.4485752669907</v>
      </c>
      <c r="J10" s="35">
        <f t="shared" si="0"/>
        <v>3394.0864314502433</v>
      </c>
      <c r="K10" s="35">
        <f t="shared" si="0"/>
        <v>2262.7242876334954</v>
      </c>
      <c r="L10" s="35">
        <f t="shared" si="0"/>
        <v>1131.3621438167477</v>
      </c>
      <c r="M10" s="35">
        <f t="shared" si="0"/>
        <v>0</v>
      </c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  <c r="S10" s="35">
        <f t="shared" si="0"/>
        <v>0</v>
      </c>
      <c r="T10" s="35">
        <f t="shared" si="0"/>
        <v>0</v>
      </c>
      <c r="U10" s="35">
        <f t="shared" si="1"/>
        <v>0</v>
      </c>
      <c r="V10" s="35">
        <f t="shared" si="1"/>
        <v>0</v>
      </c>
      <c r="W10" s="35">
        <f t="shared" si="1"/>
        <v>0</v>
      </c>
      <c r="X10" s="35">
        <f t="shared" si="1"/>
        <v>0</v>
      </c>
      <c r="Y10" s="35">
        <f t="shared" si="1"/>
        <v>0</v>
      </c>
      <c r="Z10" s="35">
        <f t="shared" si="1"/>
        <v>0</v>
      </c>
      <c r="AA10" s="35">
        <f t="shared" si="1"/>
        <v>0</v>
      </c>
      <c r="AB10" s="35">
        <f t="shared" si="1"/>
        <v>0</v>
      </c>
      <c r="AC10" s="35">
        <f t="shared" si="1"/>
        <v>0</v>
      </c>
      <c r="AD10" s="35">
        <f t="shared" si="1"/>
        <v>0</v>
      </c>
      <c r="AE10" s="35">
        <f t="shared" si="1"/>
        <v>0</v>
      </c>
      <c r="AF10" s="35">
        <f t="shared" si="1"/>
        <v>0</v>
      </c>
      <c r="AG10" s="35">
        <f t="shared" si="1"/>
        <v>0</v>
      </c>
      <c r="AH10" s="35">
        <f t="shared" si="1"/>
        <v>0</v>
      </c>
      <c r="AI10" s="35">
        <f t="shared" si="1"/>
        <v>0</v>
      </c>
      <c r="AJ10" s="35">
        <f t="shared" si="1"/>
        <v>0</v>
      </c>
      <c r="AK10" s="35">
        <f t="shared" si="2"/>
        <v>0</v>
      </c>
      <c r="AL10" s="35">
        <f t="shared" si="2"/>
        <v>0</v>
      </c>
      <c r="AM10" s="35">
        <f t="shared" si="2"/>
        <v>0</v>
      </c>
      <c r="AN10" s="35">
        <f t="shared" si="2"/>
        <v>0</v>
      </c>
      <c r="AO10" s="35">
        <f t="shared" si="2"/>
        <v>0</v>
      </c>
      <c r="AP10" s="35">
        <f t="shared" si="2"/>
        <v>0</v>
      </c>
      <c r="AQ10" s="35">
        <f t="shared" si="2"/>
        <v>0</v>
      </c>
      <c r="AR10" s="35">
        <f t="shared" si="2"/>
        <v>0</v>
      </c>
      <c r="AS10" s="35">
        <f t="shared" si="2"/>
        <v>0</v>
      </c>
      <c r="AT10" s="35">
        <f t="shared" si="2"/>
        <v>0</v>
      </c>
      <c r="AU10" s="35">
        <f t="shared" si="2"/>
        <v>0</v>
      </c>
      <c r="AV10" s="35">
        <f t="shared" si="2"/>
        <v>0</v>
      </c>
      <c r="AW10" s="35">
        <f t="shared" si="2"/>
        <v>0</v>
      </c>
    </row>
    <row r="11" spans="1:49" ht="12.75" x14ac:dyDescent="0.2">
      <c r="A11" s="32">
        <v>8</v>
      </c>
      <c r="B11" s="33">
        <v>0.42044873539701416</v>
      </c>
      <c r="C11" s="33">
        <f t="shared" si="3"/>
        <v>3200</v>
      </c>
      <c r="D11" s="32">
        <f>'44-story Example Building'!M21</f>
        <v>28800</v>
      </c>
      <c r="E11" s="35">
        <f t="shared" si="0"/>
        <v>12108.923579434007</v>
      </c>
      <c r="F11" s="35">
        <f t="shared" si="0"/>
        <v>10763.487626163562</v>
      </c>
      <c r="G11" s="35">
        <f t="shared" si="0"/>
        <v>9418.0516728931179</v>
      </c>
      <c r="H11" s="35">
        <f t="shared" si="0"/>
        <v>8072.6157196226723</v>
      </c>
      <c r="I11" s="35">
        <f t="shared" si="0"/>
        <v>6727.1797663522266</v>
      </c>
      <c r="J11" s="35">
        <f t="shared" si="0"/>
        <v>5381.7438130817809</v>
      </c>
      <c r="K11" s="35">
        <f t="shared" si="0"/>
        <v>4036.3078598113361</v>
      </c>
      <c r="L11" s="35">
        <f t="shared" si="0"/>
        <v>2690.8719065408904</v>
      </c>
      <c r="M11" s="35">
        <f t="shared" si="0"/>
        <v>1345.4359532704452</v>
      </c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  <c r="S11" s="35">
        <f t="shared" si="0"/>
        <v>0</v>
      </c>
      <c r="T11" s="35">
        <f t="shared" si="0"/>
        <v>0</v>
      </c>
      <c r="U11" s="35">
        <f t="shared" si="1"/>
        <v>0</v>
      </c>
      <c r="V11" s="35">
        <f t="shared" si="1"/>
        <v>0</v>
      </c>
      <c r="W11" s="35">
        <f t="shared" si="1"/>
        <v>0</v>
      </c>
      <c r="X11" s="35">
        <f t="shared" si="1"/>
        <v>0</v>
      </c>
      <c r="Y11" s="35">
        <f t="shared" si="1"/>
        <v>0</v>
      </c>
      <c r="Z11" s="35">
        <f t="shared" si="1"/>
        <v>0</v>
      </c>
      <c r="AA11" s="35">
        <f t="shared" si="1"/>
        <v>0</v>
      </c>
      <c r="AB11" s="35">
        <f t="shared" si="1"/>
        <v>0</v>
      </c>
      <c r="AC11" s="35">
        <f t="shared" si="1"/>
        <v>0</v>
      </c>
      <c r="AD11" s="35">
        <f t="shared" si="1"/>
        <v>0</v>
      </c>
      <c r="AE11" s="35">
        <f t="shared" si="1"/>
        <v>0</v>
      </c>
      <c r="AF11" s="35">
        <f t="shared" si="1"/>
        <v>0</v>
      </c>
      <c r="AG11" s="35">
        <f t="shared" si="1"/>
        <v>0</v>
      </c>
      <c r="AH11" s="35">
        <f t="shared" si="1"/>
        <v>0</v>
      </c>
      <c r="AI11" s="35">
        <f t="shared" si="1"/>
        <v>0</v>
      </c>
      <c r="AJ11" s="35">
        <f t="shared" si="1"/>
        <v>0</v>
      </c>
      <c r="AK11" s="35">
        <f t="shared" si="2"/>
        <v>0</v>
      </c>
      <c r="AL11" s="35">
        <f t="shared" si="2"/>
        <v>0</v>
      </c>
      <c r="AM11" s="35">
        <f t="shared" si="2"/>
        <v>0</v>
      </c>
      <c r="AN11" s="35">
        <f t="shared" si="2"/>
        <v>0</v>
      </c>
      <c r="AO11" s="35">
        <f t="shared" si="2"/>
        <v>0</v>
      </c>
      <c r="AP11" s="35">
        <f t="shared" si="2"/>
        <v>0</v>
      </c>
      <c r="AQ11" s="35">
        <f t="shared" si="2"/>
        <v>0</v>
      </c>
      <c r="AR11" s="35">
        <f t="shared" si="2"/>
        <v>0</v>
      </c>
      <c r="AS11" s="35">
        <f t="shared" si="2"/>
        <v>0</v>
      </c>
      <c r="AT11" s="35">
        <f t="shared" si="2"/>
        <v>0</v>
      </c>
      <c r="AU11" s="35">
        <f t="shared" si="2"/>
        <v>0</v>
      </c>
      <c r="AV11" s="35">
        <f t="shared" si="2"/>
        <v>0</v>
      </c>
      <c r="AW11" s="35">
        <f t="shared" si="2"/>
        <v>0</v>
      </c>
    </row>
    <row r="12" spans="1:49" ht="12.75" x14ac:dyDescent="0.2">
      <c r="A12" s="32">
        <v>9</v>
      </c>
      <c r="B12" s="33">
        <v>0.48958919410674545</v>
      </c>
      <c r="C12" s="33">
        <f t="shared" si="3"/>
        <v>3200</v>
      </c>
      <c r="D12" s="32">
        <f>'44-story Example Building'!M22</f>
        <v>32000</v>
      </c>
      <c r="E12" s="35">
        <f t="shared" si="0"/>
        <v>15666.854211415854</v>
      </c>
      <c r="F12" s="35">
        <f t="shared" si="0"/>
        <v>14100.168790274269</v>
      </c>
      <c r="G12" s="35">
        <f t="shared" si="0"/>
        <v>12533.483369132684</v>
      </c>
      <c r="H12" s="35">
        <f t="shared" si="0"/>
        <v>10966.797947991097</v>
      </c>
      <c r="I12" s="35">
        <f t="shared" si="0"/>
        <v>9400.1125268495125</v>
      </c>
      <c r="J12" s="35">
        <f t="shared" si="0"/>
        <v>7833.4271057079268</v>
      </c>
      <c r="K12" s="35">
        <f t="shared" si="0"/>
        <v>6266.741684566342</v>
      </c>
      <c r="L12" s="35">
        <f t="shared" si="0"/>
        <v>4700.0562634247563</v>
      </c>
      <c r="M12" s="35">
        <f t="shared" si="0"/>
        <v>3133.370842283171</v>
      </c>
      <c r="N12" s="35">
        <f t="shared" si="0"/>
        <v>1566.6854211415855</v>
      </c>
      <c r="O12" s="35">
        <f t="shared" si="0"/>
        <v>0</v>
      </c>
      <c r="P12" s="35">
        <f t="shared" si="0"/>
        <v>0</v>
      </c>
      <c r="Q12" s="35">
        <f t="shared" si="0"/>
        <v>0</v>
      </c>
      <c r="R12" s="35">
        <f t="shared" si="0"/>
        <v>0</v>
      </c>
      <c r="S12" s="35">
        <f t="shared" si="0"/>
        <v>0</v>
      </c>
      <c r="T12" s="35">
        <f t="shared" si="0"/>
        <v>0</v>
      </c>
      <c r="U12" s="35">
        <f t="shared" si="1"/>
        <v>0</v>
      </c>
      <c r="V12" s="35">
        <f t="shared" si="1"/>
        <v>0</v>
      </c>
      <c r="W12" s="35">
        <f t="shared" si="1"/>
        <v>0</v>
      </c>
      <c r="X12" s="35">
        <f t="shared" si="1"/>
        <v>0</v>
      </c>
      <c r="Y12" s="35">
        <f t="shared" si="1"/>
        <v>0</v>
      </c>
      <c r="Z12" s="35">
        <f t="shared" si="1"/>
        <v>0</v>
      </c>
      <c r="AA12" s="35">
        <f t="shared" si="1"/>
        <v>0</v>
      </c>
      <c r="AB12" s="35">
        <f t="shared" si="1"/>
        <v>0</v>
      </c>
      <c r="AC12" s="35">
        <f t="shared" si="1"/>
        <v>0</v>
      </c>
      <c r="AD12" s="35">
        <f t="shared" si="1"/>
        <v>0</v>
      </c>
      <c r="AE12" s="35">
        <f t="shared" si="1"/>
        <v>0</v>
      </c>
      <c r="AF12" s="35">
        <f t="shared" si="1"/>
        <v>0</v>
      </c>
      <c r="AG12" s="35">
        <f t="shared" si="1"/>
        <v>0</v>
      </c>
      <c r="AH12" s="35">
        <f t="shared" si="1"/>
        <v>0</v>
      </c>
      <c r="AI12" s="35">
        <f t="shared" si="1"/>
        <v>0</v>
      </c>
      <c r="AJ12" s="35">
        <f t="shared" si="1"/>
        <v>0</v>
      </c>
      <c r="AK12" s="35">
        <f t="shared" si="2"/>
        <v>0</v>
      </c>
      <c r="AL12" s="35">
        <f t="shared" si="2"/>
        <v>0</v>
      </c>
      <c r="AM12" s="35">
        <f t="shared" si="2"/>
        <v>0</v>
      </c>
      <c r="AN12" s="35">
        <f t="shared" si="2"/>
        <v>0</v>
      </c>
      <c r="AO12" s="35">
        <f t="shared" si="2"/>
        <v>0</v>
      </c>
      <c r="AP12" s="35">
        <f t="shared" si="2"/>
        <v>0</v>
      </c>
      <c r="AQ12" s="35">
        <f t="shared" si="2"/>
        <v>0</v>
      </c>
      <c r="AR12" s="35">
        <f t="shared" si="2"/>
        <v>0</v>
      </c>
      <c r="AS12" s="35">
        <f t="shared" si="2"/>
        <v>0</v>
      </c>
      <c r="AT12" s="35">
        <f t="shared" si="2"/>
        <v>0</v>
      </c>
      <c r="AU12" s="35">
        <f t="shared" si="2"/>
        <v>0</v>
      </c>
      <c r="AV12" s="35">
        <f t="shared" si="2"/>
        <v>0</v>
      </c>
      <c r="AW12" s="35">
        <f t="shared" si="2"/>
        <v>0</v>
      </c>
    </row>
    <row r="13" spans="1:49" ht="12.75" x14ac:dyDescent="0.2">
      <c r="A13" s="32">
        <v>10</v>
      </c>
      <c r="B13" s="33">
        <v>0.56059831386268566</v>
      </c>
      <c r="C13" s="33">
        <f t="shared" si="3"/>
        <v>3200</v>
      </c>
      <c r="D13" s="32">
        <f>'44-story Example Building'!M23</f>
        <v>35200</v>
      </c>
      <c r="E13" s="35">
        <f t="shared" si="0"/>
        <v>19733.060647966537</v>
      </c>
      <c r="F13" s="35">
        <f t="shared" si="0"/>
        <v>17939.146043605942</v>
      </c>
      <c r="G13" s="35">
        <f t="shared" si="0"/>
        <v>16145.231439245346</v>
      </c>
      <c r="H13" s="35">
        <f t="shared" si="0"/>
        <v>14351.316834884752</v>
      </c>
      <c r="I13" s="35">
        <f t="shared" si="0"/>
        <v>12557.40223052416</v>
      </c>
      <c r="J13" s="35">
        <f t="shared" si="0"/>
        <v>10763.487626163565</v>
      </c>
      <c r="K13" s="35">
        <f t="shared" si="0"/>
        <v>8969.5730218029712</v>
      </c>
      <c r="L13" s="35">
        <f t="shared" si="0"/>
        <v>7175.658417442376</v>
      </c>
      <c r="M13" s="35">
        <f t="shared" si="0"/>
        <v>5381.7438130817827</v>
      </c>
      <c r="N13" s="35">
        <f t="shared" si="0"/>
        <v>3587.829208721188</v>
      </c>
      <c r="O13" s="35">
        <f t="shared" si="0"/>
        <v>1793.914604360594</v>
      </c>
      <c r="P13" s="35">
        <f t="shared" si="0"/>
        <v>0</v>
      </c>
      <c r="Q13" s="35">
        <f t="shared" si="0"/>
        <v>0</v>
      </c>
      <c r="R13" s="35">
        <f t="shared" si="0"/>
        <v>0</v>
      </c>
      <c r="S13" s="35">
        <f t="shared" si="0"/>
        <v>0</v>
      </c>
      <c r="T13" s="35">
        <f t="shared" si="0"/>
        <v>0</v>
      </c>
      <c r="U13" s="35">
        <f t="shared" si="1"/>
        <v>0</v>
      </c>
      <c r="V13" s="35">
        <f t="shared" si="1"/>
        <v>0</v>
      </c>
      <c r="W13" s="35">
        <f t="shared" si="1"/>
        <v>0</v>
      </c>
      <c r="X13" s="35">
        <f t="shared" si="1"/>
        <v>0</v>
      </c>
      <c r="Y13" s="35">
        <f t="shared" si="1"/>
        <v>0</v>
      </c>
      <c r="Z13" s="35">
        <f t="shared" si="1"/>
        <v>0</v>
      </c>
      <c r="AA13" s="35">
        <f t="shared" si="1"/>
        <v>0</v>
      </c>
      <c r="AB13" s="35">
        <f t="shared" si="1"/>
        <v>0</v>
      </c>
      <c r="AC13" s="35">
        <f t="shared" si="1"/>
        <v>0</v>
      </c>
      <c r="AD13" s="35">
        <f t="shared" si="1"/>
        <v>0</v>
      </c>
      <c r="AE13" s="35">
        <f t="shared" si="1"/>
        <v>0</v>
      </c>
      <c r="AF13" s="35">
        <f t="shared" si="1"/>
        <v>0</v>
      </c>
      <c r="AG13" s="35">
        <f t="shared" si="1"/>
        <v>0</v>
      </c>
      <c r="AH13" s="35">
        <f t="shared" si="1"/>
        <v>0</v>
      </c>
      <c r="AI13" s="35">
        <f t="shared" si="1"/>
        <v>0</v>
      </c>
      <c r="AJ13" s="35">
        <f t="shared" si="1"/>
        <v>0</v>
      </c>
      <c r="AK13" s="35">
        <f t="shared" si="2"/>
        <v>0</v>
      </c>
      <c r="AL13" s="35">
        <f t="shared" si="2"/>
        <v>0</v>
      </c>
      <c r="AM13" s="35">
        <f t="shared" si="2"/>
        <v>0</v>
      </c>
      <c r="AN13" s="35">
        <f t="shared" si="2"/>
        <v>0</v>
      </c>
      <c r="AO13" s="35">
        <f t="shared" si="2"/>
        <v>0</v>
      </c>
      <c r="AP13" s="35">
        <f t="shared" si="2"/>
        <v>0</v>
      </c>
      <c r="AQ13" s="35">
        <f t="shared" si="2"/>
        <v>0</v>
      </c>
      <c r="AR13" s="35">
        <f t="shared" si="2"/>
        <v>0</v>
      </c>
      <c r="AS13" s="35">
        <f t="shared" si="2"/>
        <v>0</v>
      </c>
      <c r="AT13" s="35">
        <f t="shared" si="2"/>
        <v>0</v>
      </c>
      <c r="AU13" s="35">
        <f t="shared" si="2"/>
        <v>0</v>
      </c>
      <c r="AV13" s="35">
        <f t="shared" si="2"/>
        <v>0</v>
      </c>
      <c r="AW13" s="35">
        <f t="shared" si="2"/>
        <v>0</v>
      </c>
    </row>
    <row r="14" spans="1:49" ht="12.75" x14ac:dyDescent="0.2">
      <c r="A14" s="32">
        <v>11</v>
      </c>
      <c r="B14" s="33">
        <v>0.63310236245559282</v>
      </c>
      <c r="C14" s="33">
        <f t="shared" si="3"/>
        <v>3200</v>
      </c>
      <c r="D14" s="32">
        <f>'44-story Example Building'!M24</f>
        <v>38400</v>
      </c>
      <c r="E14" s="35">
        <f t="shared" si="0"/>
        <v>24311.130718294764</v>
      </c>
      <c r="F14" s="35">
        <f t="shared" si="0"/>
        <v>22285.203158436867</v>
      </c>
      <c r="G14" s="35">
        <f t="shared" si="0"/>
        <v>20259.27559857897</v>
      </c>
      <c r="H14" s="35">
        <f t="shared" si="0"/>
        <v>18233.348038721073</v>
      </c>
      <c r="I14" s="35">
        <f t="shared" si="0"/>
        <v>16207.420478863176</v>
      </c>
      <c r="J14" s="35">
        <f t="shared" si="0"/>
        <v>14181.492919005279</v>
      </c>
      <c r="K14" s="35">
        <f t="shared" si="0"/>
        <v>12155.565359147382</v>
      </c>
      <c r="L14" s="35">
        <f t="shared" si="0"/>
        <v>10129.637799289485</v>
      </c>
      <c r="M14" s="35">
        <f t="shared" si="0"/>
        <v>8103.710239431588</v>
      </c>
      <c r="N14" s="35">
        <f t="shared" si="0"/>
        <v>6077.782679573691</v>
      </c>
      <c r="O14" s="35">
        <f t="shared" si="0"/>
        <v>4051.855119715794</v>
      </c>
      <c r="P14" s="35">
        <f t="shared" si="0"/>
        <v>2025.927559857897</v>
      </c>
      <c r="Q14" s="35">
        <f t="shared" si="0"/>
        <v>0</v>
      </c>
      <c r="R14" s="35">
        <f t="shared" si="0"/>
        <v>0</v>
      </c>
      <c r="S14" s="35">
        <f t="shared" si="0"/>
        <v>0</v>
      </c>
      <c r="T14" s="35">
        <f t="shared" si="0"/>
        <v>0</v>
      </c>
      <c r="U14" s="35">
        <f t="shared" si="1"/>
        <v>0</v>
      </c>
      <c r="V14" s="35">
        <f t="shared" si="1"/>
        <v>0</v>
      </c>
      <c r="W14" s="35">
        <f t="shared" si="1"/>
        <v>0</v>
      </c>
      <c r="X14" s="35">
        <f t="shared" si="1"/>
        <v>0</v>
      </c>
      <c r="Y14" s="35">
        <f t="shared" si="1"/>
        <v>0</v>
      </c>
      <c r="Z14" s="35">
        <f t="shared" si="1"/>
        <v>0</v>
      </c>
      <c r="AA14" s="35">
        <f t="shared" si="1"/>
        <v>0</v>
      </c>
      <c r="AB14" s="35">
        <f t="shared" si="1"/>
        <v>0</v>
      </c>
      <c r="AC14" s="35">
        <f t="shared" si="1"/>
        <v>0</v>
      </c>
      <c r="AD14" s="35">
        <f t="shared" si="1"/>
        <v>0</v>
      </c>
      <c r="AE14" s="35">
        <f t="shared" si="1"/>
        <v>0</v>
      </c>
      <c r="AF14" s="35">
        <f t="shared" si="1"/>
        <v>0</v>
      </c>
      <c r="AG14" s="35">
        <f t="shared" si="1"/>
        <v>0</v>
      </c>
      <c r="AH14" s="35">
        <f t="shared" si="1"/>
        <v>0</v>
      </c>
      <c r="AI14" s="35">
        <f t="shared" si="1"/>
        <v>0</v>
      </c>
      <c r="AJ14" s="35">
        <f t="shared" si="1"/>
        <v>0</v>
      </c>
      <c r="AK14" s="35">
        <f t="shared" si="2"/>
        <v>0</v>
      </c>
      <c r="AL14" s="35">
        <f t="shared" si="2"/>
        <v>0</v>
      </c>
      <c r="AM14" s="35">
        <f t="shared" si="2"/>
        <v>0</v>
      </c>
      <c r="AN14" s="35">
        <f t="shared" si="2"/>
        <v>0</v>
      </c>
      <c r="AO14" s="35">
        <f t="shared" si="2"/>
        <v>0</v>
      </c>
      <c r="AP14" s="35">
        <f t="shared" si="2"/>
        <v>0</v>
      </c>
      <c r="AQ14" s="35">
        <f t="shared" si="2"/>
        <v>0</v>
      </c>
      <c r="AR14" s="35">
        <f t="shared" si="2"/>
        <v>0</v>
      </c>
      <c r="AS14" s="35">
        <f t="shared" si="2"/>
        <v>0</v>
      </c>
      <c r="AT14" s="35">
        <f t="shared" si="2"/>
        <v>0</v>
      </c>
      <c r="AU14" s="35">
        <f t="shared" si="2"/>
        <v>0</v>
      </c>
      <c r="AV14" s="35">
        <f t="shared" si="2"/>
        <v>0</v>
      </c>
      <c r="AW14" s="35">
        <f t="shared" si="2"/>
        <v>0</v>
      </c>
    </row>
    <row r="15" spans="1:49" ht="12.75" x14ac:dyDescent="0.2">
      <c r="A15" s="32">
        <v>12</v>
      </c>
      <c r="B15" s="33">
        <v>0.70672760767622544</v>
      </c>
      <c r="C15" s="33">
        <f t="shared" si="3"/>
        <v>3200</v>
      </c>
      <c r="D15" s="32">
        <f>'44-story Example Building'!M25</f>
        <v>41600</v>
      </c>
      <c r="E15" s="35">
        <f t="shared" si="0"/>
        <v>29399.868479330977</v>
      </c>
      <c r="F15" s="35">
        <f t="shared" si="0"/>
        <v>27138.340134767059</v>
      </c>
      <c r="G15" s="35">
        <f t="shared" si="0"/>
        <v>24876.811790203137</v>
      </c>
      <c r="H15" s="35">
        <f t="shared" si="0"/>
        <v>22615.283445639216</v>
      </c>
      <c r="I15" s="35">
        <f t="shared" si="0"/>
        <v>20353.755101075294</v>
      </c>
      <c r="J15" s="35">
        <f t="shared" si="0"/>
        <v>18092.226756511373</v>
      </c>
      <c r="K15" s="35">
        <f t="shared" si="0"/>
        <v>15830.698411947449</v>
      </c>
      <c r="L15" s="35">
        <f t="shared" si="0"/>
        <v>13569.170067383529</v>
      </c>
      <c r="M15" s="35">
        <f t="shared" si="0"/>
        <v>11307.641722819608</v>
      </c>
      <c r="N15" s="35">
        <f t="shared" si="0"/>
        <v>9046.1133782556863</v>
      </c>
      <c r="O15" s="35">
        <f t="shared" si="0"/>
        <v>6784.5850336917647</v>
      </c>
      <c r="P15" s="35">
        <f t="shared" si="0"/>
        <v>4523.0566891278431</v>
      </c>
      <c r="Q15" s="35">
        <f t="shared" si="0"/>
        <v>2261.5283445639216</v>
      </c>
      <c r="R15" s="35">
        <f t="shared" si="0"/>
        <v>0</v>
      </c>
      <c r="S15" s="35">
        <f t="shared" si="0"/>
        <v>0</v>
      </c>
      <c r="T15" s="35">
        <f t="shared" si="0"/>
        <v>0</v>
      </c>
      <c r="U15" s="35">
        <f t="shared" si="1"/>
        <v>0</v>
      </c>
      <c r="V15" s="35">
        <f t="shared" si="1"/>
        <v>0</v>
      </c>
      <c r="W15" s="35">
        <f t="shared" si="1"/>
        <v>0</v>
      </c>
      <c r="X15" s="35">
        <f t="shared" si="1"/>
        <v>0</v>
      </c>
      <c r="Y15" s="35">
        <f t="shared" si="1"/>
        <v>0</v>
      </c>
      <c r="Z15" s="35">
        <f t="shared" si="1"/>
        <v>0</v>
      </c>
      <c r="AA15" s="35">
        <f t="shared" si="1"/>
        <v>0</v>
      </c>
      <c r="AB15" s="35">
        <f t="shared" si="1"/>
        <v>0</v>
      </c>
      <c r="AC15" s="35">
        <f t="shared" si="1"/>
        <v>0</v>
      </c>
      <c r="AD15" s="35">
        <f t="shared" si="1"/>
        <v>0</v>
      </c>
      <c r="AE15" s="35">
        <f t="shared" si="1"/>
        <v>0</v>
      </c>
      <c r="AF15" s="35">
        <f t="shared" si="1"/>
        <v>0</v>
      </c>
      <c r="AG15" s="35">
        <f t="shared" si="1"/>
        <v>0</v>
      </c>
      <c r="AH15" s="35">
        <f t="shared" si="1"/>
        <v>0</v>
      </c>
      <c r="AI15" s="35">
        <f t="shared" si="1"/>
        <v>0</v>
      </c>
      <c r="AJ15" s="35">
        <f t="shared" si="1"/>
        <v>0</v>
      </c>
      <c r="AK15" s="35">
        <f t="shared" si="2"/>
        <v>0</v>
      </c>
      <c r="AL15" s="35">
        <f t="shared" si="2"/>
        <v>0</v>
      </c>
      <c r="AM15" s="35">
        <f t="shared" si="2"/>
        <v>0</v>
      </c>
      <c r="AN15" s="35">
        <f t="shared" si="2"/>
        <v>0</v>
      </c>
      <c r="AO15" s="35">
        <f t="shared" si="2"/>
        <v>0</v>
      </c>
      <c r="AP15" s="35">
        <f t="shared" si="2"/>
        <v>0</v>
      </c>
      <c r="AQ15" s="35">
        <f t="shared" si="2"/>
        <v>0</v>
      </c>
      <c r="AR15" s="35">
        <f t="shared" si="2"/>
        <v>0</v>
      </c>
      <c r="AS15" s="35">
        <f t="shared" si="2"/>
        <v>0</v>
      </c>
      <c r="AT15" s="35">
        <f t="shared" si="2"/>
        <v>0</v>
      </c>
      <c r="AU15" s="35">
        <f t="shared" si="2"/>
        <v>0</v>
      </c>
      <c r="AV15" s="35">
        <f t="shared" si="2"/>
        <v>0</v>
      </c>
      <c r="AW15" s="35">
        <f t="shared" si="2"/>
        <v>0</v>
      </c>
    </row>
    <row r="16" spans="1:49" ht="12.75" x14ac:dyDescent="0.2">
      <c r="A16" s="32">
        <v>13</v>
      </c>
      <c r="B16" s="33">
        <v>0.78147404952458377</v>
      </c>
      <c r="C16" s="33">
        <f t="shared" si="3"/>
        <v>3200</v>
      </c>
      <c r="D16" s="32">
        <f>'44-story Example Building'!M26</f>
        <v>44800</v>
      </c>
      <c r="E16" s="35">
        <f t="shared" si="0"/>
        <v>35010.037418701351</v>
      </c>
      <c r="F16" s="35">
        <f t="shared" si="0"/>
        <v>32509.320460222683</v>
      </c>
      <c r="G16" s="35">
        <f t="shared" si="0"/>
        <v>30008.603501744015</v>
      </c>
      <c r="H16" s="35">
        <f t="shared" si="0"/>
        <v>27507.886543265347</v>
      </c>
      <c r="I16" s="35">
        <f t="shared" si="0"/>
        <v>25007.169584786679</v>
      </c>
      <c r="J16" s="35">
        <f t="shared" si="0"/>
        <v>22506.452626308012</v>
      </c>
      <c r="K16" s="35">
        <f t="shared" si="0"/>
        <v>20005.735667829344</v>
      </c>
      <c r="L16" s="35">
        <f t="shared" si="0"/>
        <v>17505.018709350676</v>
      </c>
      <c r="M16" s="35">
        <f t="shared" si="0"/>
        <v>15004.301750872008</v>
      </c>
      <c r="N16" s="35">
        <f t="shared" si="0"/>
        <v>12503.58479239334</v>
      </c>
      <c r="O16" s="35">
        <f t="shared" si="0"/>
        <v>10002.867833914672</v>
      </c>
      <c r="P16" s="35">
        <f t="shared" si="0"/>
        <v>7502.1508754360038</v>
      </c>
      <c r="Q16" s="35">
        <f t="shared" si="0"/>
        <v>5001.4339169573359</v>
      </c>
      <c r="R16" s="35">
        <f t="shared" si="0"/>
        <v>2500.7169584786679</v>
      </c>
      <c r="S16" s="35">
        <f t="shared" si="0"/>
        <v>0</v>
      </c>
      <c r="T16" s="35">
        <f t="shared" si="0"/>
        <v>0</v>
      </c>
      <c r="U16" s="35">
        <f t="shared" si="1"/>
        <v>0</v>
      </c>
      <c r="V16" s="35">
        <f t="shared" si="1"/>
        <v>0</v>
      </c>
      <c r="W16" s="35">
        <f t="shared" si="1"/>
        <v>0</v>
      </c>
      <c r="X16" s="35">
        <f t="shared" si="1"/>
        <v>0</v>
      </c>
      <c r="Y16" s="35">
        <f t="shared" si="1"/>
        <v>0</v>
      </c>
      <c r="Z16" s="35">
        <f t="shared" si="1"/>
        <v>0</v>
      </c>
      <c r="AA16" s="35">
        <f t="shared" si="1"/>
        <v>0</v>
      </c>
      <c r="AB16" s="35">
        <f t="shared" si="1"/>
        <v>0</v>
      </c>
      <c r="AC16" s="35">
        <f t="shared" si="1"/>
        <v>0</v>
      </c>
      <c r="AD16" s="35">
        <f t="shared" si="1"/>
        <v>0</v>
      </c>
      <c r="AE16" s="35">
        <f t="shared" si="1"/>
        <v>0</v>
      </c>
      <c r="AF16" s="35">
        <f t="shared" si="1"/>
        <v>0</v>
      </c>
      <c r="AG16" s="35">
        <f t="shared" si="1"/>
        <v>0</v>
      </c>
      <c r="AH16" s="35">
        <f t="shared" si="1"/>
        <v>0</v>
      </c>
      <c r="AI16" s="35">
        <f t="shared" si="1"/>
        <v>0</v>
      </c>
      <c r="AJ16" s="35">
        <f t="shared" si="1"/>
        <v>0</v>
      </c>
      <c r="AK16" s="35">
        <f t="shared" si="2"/>
        <v>0</v>
      </c>
      <c r="AL16" s="35">
        <f t="shared" si="2"/>
        <v>0</v>
      </c>
      <c r="AM16" s="35">
        <f t="shared" si="2"/>
        <v>0</v>
      </c>
      <c r="AN16" s="35">
        <f t="shared" si="2"/>
        <v>0</v>
      </c>
      <c r="AO16" s="35">
        <f t="shared" si="2"/>
        <v>0</v>
      </c>
      <c r="AP16" s="35">
        <f t="shared" si="2"/>
        <v>0</v>
      </c>
      <c r="AQ16" s="35">
        <f t="shared" si="2"/>
        <v>0</v>
      </c>
      <c r="AR16" s="35">
        <f t="shared" si="2"/>
        <v>0</v>
      </c>
      <c r="AS16" s="35">
        <f t="shared" si="2"/>
        <v>0</v>
      </c>
      <c r="AT16" s="35">
        <f t="shared" si="2"/>
        <v>0</v>
      </c>
      <c r="AU16" s="35">
        <f t="shared" si="2"/>
        <v>0</v>
      </c>
      <c r="AV16" s="35">
        <f t="shared" si="2"/>
        <v>0</v>
      </c>
      <c r="AW16" s="35">
        <f t="shared" si="2"/>
        <v>0</v>
      </c>
    </row>
    <row r="17" spans="1:49" ht="12.75" x14ac:dyDescent="0.2">
      <c r="A17" s="32">
        <v>14</v>
      </c>
      <c r="B17" s="33">
        <v>0.85696795579142537</v>
      </c>
      <c r="C17" s="33">
        <f t="shared" si="3"/>
        <v>3200</v>
      </c>
      <c r="D17" s="32">
        <f>'44-story Example Building'!M27</f>
        <v>48000</v>
      </c>
      <c r="E17" s="35">
        <f t="shared" si="0"/>
        <v>41134.461877988419</v>
      </c>
      <c r="F17" s="35">
        <f t="shared" si="0"/>
        <v>38392.164419455854</v>
      </c>
      <c r="G17" s="35">
        <f t="shared" si="0"/>
        <v>35649.866960923297</v>
      </c>
      <c r="H17" s="35">
        <f t="shared" si="0"/>
        <v>32907.569502390732</v>
      </c>
      <c r="I17" s="35">
        <f t="shared" si="0"/>
        <v>30165.272043858175</v>
      </c>
      <c r="J17" s="35">
        <f t="shared" si="0"/>
        <v>27422.974585325614</v>
      </c>
      <c r="K17" s="35">
        <f t="shared" si="0"/>
        <v>24680.677126793049</v>
      </c>
      <c r="L17" s="35">
        <f t="shared" si="0"/>
        <v>21938.379668260488</v>
      </c>
      <c r="M17" s="35">
        <f t="shared" si="0"/>
        <v>19196.082209727927</v>
      </c>
      <c r="N17" s="35">
        <f t="shared" si="0"/>
        <v>16453.784751195366</v>
      </c>
      <c r="O17" s="35">
        <f t="shared" si="0"/>
        <v>13711.487292662807</v>
      </c>
      <c r="P17" s="35">
        <f t="shared" si="0"/>
        <v>10969.189834130244</v>
      </c>
      <c r="Q17" s="35">
        <f t="shared" si="0"/>
        <v>8226.892375597683</v>
      </c>
      <c r="R17" s="35">
        <f t="shared" si="0"/>
        <v>5484.594917065122</v>
      </c>
      <c r="S17" s="35">
        <f t="shared" si="0"/>
        <v>2742.297458532561</v>
      </c>
      <c r="T17" s="35">
        <f t="shared" si="0"/>
        <v>0</v>
      </c>
      <c r="U17" s="35">
        <f t="shared" si="1"/>
        <v>0</v>
      </c>
      <c r="V17" s="35">
        <f t="shared" si="1"/>
        <v>0</v>
      </c>
      <c r="W17" s="35">
        <f t="shared" si="1"/>
        <v>0</v>
      </c>
      <c r="X17" s="35">
        <f t="shared" si="1"/>
        <v>0</v>
      </c>
      <c r="Y17" s="35">
        <f t="shared" si="1"/>
        <v>0</v>
      </c>
      <c r="Z17" s="35">
        <f t="shared" si="1"/>
        <v>0</v>
      </c>
      <c r="AA17" s="35">
        <f t="shared" si="1"/>
        <v>0</v>
      </c>
      <c r="AB17" s="35">
        <f t="shared" si="1"/>
        <v>0</v>
      </c>
      <c r="AC17" s="35">
        <f t="shared" si="1"/>
        <v>0</v>
      </c>
      <c r="AD17" s="35">
        <f t="shared" si="1"/>
        <v>0</v>
      </c>
      <c r="AE17" s="35">
        <f t="shared" si="1"/>
        <v>0</v>
      </c>
      <c r="AF17" s="35">
        <f t="shared" si="1"/>
        <v>0</v>
      </c>
      <c r="AG17" s="35">
        <f t="shared" si="1"/>
        <v>0</v>
      </c>
      <c r="AH17" s="35">
        <f t="shared" si="1"/>
        <v>0</v>
      </c>
      <c r="AI17" s="35">
        <f t="shared" si="1"/>
        <v>0</v>
      </c>
      <c r="AJ17" s="35">
        <f t="shared" si="1"/>
        <v>0</v>
      </c>
      <c r="AK17" s="35">
        <f t="shared" si="2"/>
        <v>0</v>
      </c>
      <c r="AL17" s="35">
        <f t="shared" si="2"/>
        <v>0</v>
      </c>
      <c r="AM17" s="35">
        <f t="shared" si="2"/>
        <v>0</v>
      </c>
      <c r="AN17" s="35">
        <f t="shared" si="2"/>
        <v>0</v>
      </c>
      <c r="AO17" s="35">
        <f t="shared" si="2"/>
        <v>0</v>
      </c>
      <c r="AP17" s="35">
        <f t="shared" si="2"/>
        <v>0</v>
      </c>
      <c r="AQ17" s="35">
        <f t="shared" si="2"/>
        <v>0</v>
      </c>
      <c r="AR17" s="35">
        <f t="shared" si="2"/>
        <v>0</v>
      </c>
      <c r="AS17" s="35">
        <f t="shared" si="2"/>
        <v>0</v>
      </c>
      <c r="AT17" s="35">
        <f t="shared" si="2"/>
        <v>0</v>
      </c>
      <c r="AU17" s="35">
        <f t="shared" si="2"/>
        <v>0</v>
      </c>
      <c r="AV17" s="35">
        <f t="shared" si="2"/>
        <v>0</v>
      </c>
      <c r="AW17" s="35">
        <f t="shared" si="2"/>
        <v>0</v>
      </c>
    </row>
    <row r="18" spans="1:49" ht="12.75" x14ac:dyDescent="0.2">
      <c r="A18" s="32">
        <v>15</v>
      </c>
      <c r="B18" s="33">
        <v>0.93283559426750873</v>
      </c>
      <c r="C18" s="33">
        <f t="shared" si="3"/>
        <v>3200</v>
      </c>
      <c r="D18" s="32">
        <f>'44-story Example Building'!M28</f>
        <v>51200</v>
      </c>
      <c r="E18" s="35">
        <f t="shared" si="0"/>
        <v>47761.182426496445</v>
      </c>
      <c r="F18" s="35">
        <f t="shared" si="0"/>
        <v>44776.10852484042</v>
      </c>
      <c r="G18" s="35">
        <f t="shared" si="0"/>
        <v>41791.034623184394</v>
      </c>
      <c r="H18" s="35">
        <f t="shared" si="0"/>
        <v>38805.960721528361</v>
      </c>
      <c r="I18" s="35">
        <f t="shared" si="0"/>
        <v>35820.886819872336</v>
      </c>
      <c r="J18" s="35">
        <f t="shared" si="0"/>
        <v>32835.81291821631</v>
      </c>
      <c r="K18" s="35">
        <f t="shared" si="0"/>
        <v>29850.739016560281</v>
      </c>
      <c r="L18" s="35">
        <f t="shared" si="0"/>
        <v>26865.665114904252</v>
      </c>
      <c r="M18" s="35">
        <f t="shared" si="0"/>
        <v>23880.591213248223</v>
      </c>
      <c r="N18" s="35">
        <f t="shared" si="0"/>
        <v>20895.517311592197</v>
      </c>
      <c r="O18" s="35">
        <f t="shared" si="0"/>
        <v>17910.443409936168</v>
      </c>
      <c r="P18" s="35">
        <f t="shared" si="0"/>
        <v>14925.369508280141</v>
      </c>
      <c r="Q18" s="35">
        <f t="shared" si="0"/>
        <v>11940.295606624111</v>
      </c>
      <c r="R18" s="35">
        <f t="shared" si="0"/>
        <v>8955.2217049680839</v>
      </c>
      <c r="S18" s="35">
        <f t="shared" si="0"/>
        <v>5970.1478033120557</v>
      </c>
      <c r="T18" s="35">
        <f t="shared" ref="T18:AI33" si="4">IF($D18-T$2 &gt; 0, $B18*($D18-T$2),0)</f>
        <v>2985.0739016560278</v>
      </c>
      <c r="U18" s="35">
        <f t="shared" si="4"/>
        <v>0</v>
      </c>
      <c r="V18" s="35">
        <f t="shared" si="4"/>
        <v>0</v>
      </c>
      <c r="W18" s="35">
        <f t="shared" si="4"/>
        <v>0</v>
      </c>
      <c r="X18" s="35">
        <f t="shared" si="4"/>
        <v>0</v>
      </c>
      <c r="Y18" s="35">
        <f t="shared" si="4"/>
        <v>0</v>
      </c>
      <c r="Z18" s="35">
        <f t="shared" si="1"/>
        <v>0</v>
      </c>
      <c r="AA18" s="35">
        <f t="shared" si="1"/>
        <v>0</v>
      </c>
      <c r="AB18" s="35">
        <f t="shared" si="1"/>
        <v>0</v>
      </c>
      <c r="AC18" s="35">
        <f t="shared" si="1"/>
        <v>0</v>
      </c>
      <c r="AD18" s="35">
        <f t="shared" si="1"/>
        <v>0</v>
      </c>
      <c r="AE18" s="35">
        <f t="shared" si="1"/>
        <v>0</v>
      </c>
      <c r="AF18" s="35">
        <f t="shared" si="1"/>
        <v>0</v>
      </c>
      <c r="AG18" s="35">
        <f t="shared" si="1"/>
        <v>0</v>
      </c>
      <c r="AH18" s="35">
        <f t="shared" si="1"/>
        <v>0</v>
      </c>
      <c r="AI18" s="35">
        <f t="shared" si="1"/>
        <v>0</v>
      </c>
      <c r="AJ18" s="35">
        <f t="shared" si="1"/>
        <v>0</v>
      </c>
      <c r="AK18" s="35">
        <f t="shared" si="2"/>
        <v>0</v>
      </c>
      <c r="AL18" s="35">
        <f t="shared" si="2"/>
        <v>0</v>
      </c>
      <c r="AM18" s="35">
        <f t="shared" si="2"/>
        <v>0</v>
      </c>
      <c r="AN18" s="35">
        <f t="shared" si="2"/>
        <v>0</v>
      </c>
      <c r="AO18" s="35">
        <f t="shared" si="2"/>
        <v>0</v>
      </c>
      <c r="AP18" s="35">
        <f t="shared" si="2"/>
        <v>0</v>
      </c>
      <c r="AQ18" s="35">
        <f t="shared" si="2"/>
        <v>0</v>
      </c>
      <c r="AR18" s="35">
        <f t="shared" si="2"/>
        <v>0</v>
      </c>
      <c r="AS18" s="35">
        <f t="shared" si="2"/>
        <v>0</v>
      </c>
      <c r="AT18" s="35">
        <f t="shared" si="2"/>
        <v>0</v>
      </c>
      <c r="AU18" s="35">
        <f t="shared" si="2"/>
        <v>0</v>
      </c>
      <c r="AV18" s="35">
        <f t="shared" si="2"/>
        <v>0</v>
      </c>
      <c r="AW18" s="35">
        <f t="shared" si="2"/>
        <v>0</v>
      </c>
    </row>
    <row r="19" spans="1:49" ht="12.75" x14ac:dyDescent="0.2">
      <c r="A19" s="32">
        <v>16</v>
      </c>
      <c r="B19" s="33">
        <v>1.0087032327435921</v>
      </c>
      <c r="C19" s="33">
        <f t="shared" si="3"/>
        <v>3200</v>
      </c>
      <c r="D19" s="32">
        <f>'44-story Example Building'!M29</f>
        <v>54400</v>
      </c>
      <c r="E19" s="35">
        <f t="shared" ref="E19:T34" si="5">IF($D19-E$2 &gt; 0, $B19*($D19-E$2),0)</f>
        <v>54873.455861251408</v>
      </c>
      <c r="F19" s="35">
        <f t="shared" si="5"/>
        <v>51645.605516471915</v>
      </c>
      <c r="G19" s="35">
        <f t="shared" si="5"/>
        <v>48417.755171692421</v>
      </c>
      <c r="H19" s="35">
        <f t="shared" si="5"/>
        <v>45189.904826912927</v>
      </c>
      <c r="I19" s="35">
        <f t="shared" si="5"/>
        <v>41962.054482133433</v>
      </c>
      <c r="J19" s="35">
        <f t="shared" si="5"/>
        <v>38734.20413735394</v>
      </c>
      <c r="K19" s="35">
        <f t="shared" si="5"/>
        <v>35506.353792574439</v>
      </c>
      <c r="L19" s="35">
        <f t="shared" si="5"/>
        <v>32278.503447794945</v>
      </c>
      <c r="M19" s="35">
        <f t="shared" si="5"/>
        <v>29050.653103015451</v>
      </c>
      <c r="N19" s="35">
        <f t="shared" si="5"/>
        <v>25822.802758235957</v>
      </c>
      <c r="O19" s="35">
        <f t="shared" si="5"/>
        <v>22594.952413456464</v>
      </c>
      <c r="P19" s="35">
        <f t="shared" si="5"/>
        <v>19367.10206867697</v>
      </c>
      <c r="Q19" s="35">
        <f t="shared" si="5"/>
        <v>16139.251723897472</v>
      </c>
      <c r="R19" s="35">
        <f t="shared" si="5"/>
        <v>12911.401379117979</v>
      </c>
      <c r="S19" s="35">
        <f t="shared" si="5"/>
        <v>9683.5510343384849</v>
      </c>
      <c r="T19" s="35">
        <f t="shared" si="5"/>
        <v>6455.7006895589893</v>
      </c>
      <c r="U19" s="35">
        <f t="shared" si="4"/>
        <v>3227.8503447794947</v>
      </c>
      <c r="V19" s="35">
        <f t="shared" si="4"/>
        <v>0</v>
      </c>
      <c r="W19" s="35">
        <f t="shared" si="4"/>
        <v>0</v>
      </c>
      <c r="X19" s="35">
        <f t="shared" si="4"/>
        <v>0</v>
      </c>
      <c r="Y19" s="35">
        <f t="shared" si="4"/>
        <v>0</v>
      </c>
      <c r="Z19" s="35">
        <f t="shared" si="4"/>
        <v>0</v>
      </c>
      <c r="AA19" s="35">
        <f t="shared" si="4"/>
        <v>0</v>
      </c>
      <c r="AB19" s="35">
        <f t="shared" si="4"/>
        <v>0</v>
      </c>
      <c r="AC19" s="35">
        <f t="shared" si="4"/>
        <v>0</v>
      </c>
      <c r="AD19" s="35">
        <f t="shared" si="4"/>
        <v>0</v>
      </c>
      <c r="AE19" s="35">
        <f t="shared" si="4"/>
        <v>0</v>
      </c>
      <c r="AF19" s="35">
        <f t="shared" si="4"/>
        <v>0</v>
      </c>
      <c r="AG19" s="35">
        <f t="shared" si="4"/>
        <v>0</v>
      </c>
      <c r="AH19" s="35">
        <f t="shared" si="4"/>
        <v>0</v>
      </c>
      <c r="AI19" s="35">
        <f t="shared" si="4"/>
        <v>0</v>
      </c>
      <c r="AJ19" s="35">
        <f t="shared" ref="AJ19:AW34" si="6">IF($D19-AJ$2 &gt; 0, $B19*($D19-AJ$2),0)</f>
        <v>0</v>
      </c>
      <c r="AK19" s="35">
        <f t="shared" si="6"/>
        <v>0</v>
      </c>
      <c r="AL19" s="35">
        <f t="shared" si="6"/>
        <v>0</v>
      </c>
      <c r="AM19" s="35">
        <f t="shared" si="6"/>
        <v>0</v>
      </c>
      <c r="AN19" s="35">
        <f t="shared" si="6"/>
        <v>0</v>
      </c>
      <c r="AO19" s="35">
        <f t="shared" si="6"/>
        <v>0</v>
      </c>
      <c r="AP19" s="35">
        <f t="shared" si="6"/>
        <v>0</v>
      </c>
      <c r="AQ19" s="35">
        <f t="shared" si="6"/>
        <v>0</v>
      </c>
      <c r="AR19" s="35">
        <f t="shared" si="6"/>
        <v>0</v>
      </c>
      <c r="AS19" s="35">
        <f t="shared" si="6"/>
        <v>0</v>
      </c>
      <c r="AT19" s="35">
        <f t="shared" si="6"/>
        <v>0</v>
      </c>
      <c r="AU19" s="35">
        <f t="shared" si="6"/>
        <v>0</v>
      </c>
      <c r="AV19" s="35">
        <f t="shared" si="6"/>
        <v>0</v>
      </c>
      <c r="AW19" s="35">
        <f t="shared" si="6"/>
        <v>0</v>
      </c>
    </row>
    <row r="20" spans="1:49" ht="12.75" x14ac:dyDescent="0.2">
      <c r="A20" s="32">
        <v>17</v>
      </c>
      <c r="B20" s="33">
        <v>1.0849446034289174</v>
      </c>
      <c r="C20" s="33">
        <f t="shared" si="3"/>
        <v>3200</v>
      </c>
      <c r="D20" s="32">
        <f>'44-story Example Building'!M30</f>
        <v>57600</v>
      </c>
      <c r="E20" s="35">
        <f t="shared" si="5"/>
        <v>62492.809157505646</v>
      </c>
      <c r="F20" s="35">
        <f t="shared" si="5"/>
        <v>59020.986426533105</v>
      </c>
      <c r="G20" s="35">
        <f t="shared" si="5"/>
        <v>55549.163695560572</v>
      </c>
      <c r="H20" s="35">
        <f t="shared" si="5"/>
        <v>52077.340964588038</v>
      </c>
      <c r="I20" s="35">
        <f t="shared" si="5"/>
        <v>48605.518233615498</v>
      </c>
      <c r="J20" s="35">
        <f t="shared" si="5"/>
        <v>45133.695502642964</v>
      </c>
      <c r="K20" s="35">
        <f t="shared" si="5"/>
        <v>41661.872771670431</v>
      </c>
      <c r="L20" s="35">
        <f t="shared" si="5"/>
        <v>38190.05004069789</v>
      </c>
      <c r="M20" s="35">
        <f t="shared" si="5"/>
        <v>34718.227309725356</v>
      </c>
      <c r="N20" s="35">
        <f t="shared" si="5"/>
        <v>31246.404578752823</v>
      </c>
      <c r="O20" s="35">
        <f t="shared" si="5"/>
        <v>27774.581847780286</v>
      </c>
      <c r="P20" s="35">
        <f t="shared" si="5"/>
        <v>24302.759116807749</v>
      </c>
      <c r="Q20" s="35">
        <f t="shared" si="5"/>
        <v>20830.936385835215</v>
      </c>
      <c r="R20" s="35">
        <f t="shared" si="5"/>
        <v>17359.113654862678</v>
      </c>
      <c r="S20" s="35">
        <f t="shared" si="5"/>
        <v>13887.290923890143</v>
      </c>
      <c r="T20" s="35">
        <f t="shared" si="5"/>
        <v>10415.468192917608</v>
      </c>
      <c r="U20" s="35">
        <f t="shared" si="4"/>
        <v>6943.6454619450715</v>
      </c>
      <c r="V20" s="35">
        <f t="shared" si="4"/>
        <v>3471.8227309725357</v>
      </c>
      <c r="W20" s="35">
        <f t="shared" si="4"/>
        <v>0</v>
      </c>
      <c r="X20" s="35">
        <f t="shared" si="4"/>
        <v>0</v>
      </c>
      <c r="Y20" s="35">
        <f t="shared" si="4"/>
        <v>0</v>
      </c>
      <c r="Z20" s="35">
        <f t="shared" si="4"/>
        <v>0</v>
      </c>
      <c r="AA20" s="35">
        <f t="shared" si="4"/>
        <v>0</v>
      </c>
      <c r="AB20" s="35">
        <f t="shared" si="4"/>
        <v>0</v>
      </c>
      <c r="AC20" s="35">
        <f t="shared" si="4"/>
        <v>0</v>
      </c>
      <c r="AD20" s="35">
        <f t="shared" si="4"/>
        <v>0</v>
      </c>
      <c r="AE20" s="35">
        <f t="shared" si="4"/>
        <v>0</v>
      </c>
      <c r="AF20" s="35">
        <f t="shared" si="4"/>
        <v>0</v>
      </c>
      <c r="AG20" s="35">
        <f t="shared" si="4"/>
        <v>0</v>
      </c>
      <c r="AH20" s="35">
        <f t="shared" si="4"/>
        <v>0</v>
      </c>
      <c r="AI20" s="35">
        <f t="shared" si="4"/>
        <v>0</v>
      </c>
      <c r="AJ20" s="35">
        <f t="shared" si="6"/>
        <v>0</v>
      </c>
      <c r="AK20" s="35">
        <f t="shared" si="6"/>
        <v>0</v>
      </c>
      <c r="AL20" s="35">
        <f t="shared" si="6"/>
        <v>0</v>
      </c>
      <c r="AM20" s="35">
        <f t="shared" si="6"/>
        <v>0</v>
      </c>
      <c r="AN20" s="35">
        <f t="shared" si="6"/>
        <v>0</v>
      </c>
      <c r="AO20" s="35">
        <f t="shared" si="6"/>
        <v>0</v>
      </c>
      <c r="AP20" s="35">
        <f t="shared" si="6"/>
        <v>0</v>
      </c>
      <c r="AQ20" s="35">
        <f t="shared" si="6"/>
        <v>0</v>
      </c>
      <c r="AR20" s="35">
        <f t="shared" si="6"/>
        <v>0</v>
      </c>
      <c r="AS20" s="35">
        <f t="shared" si="6"/>
        <v>0</v>
      </c>
      <c r="AT20" s="35">
        <f t="shared" si="6"/>
        <v>0</v>
      </c>
      <c r="AU20" s="35">
        <f t="shared" si="6"/>
        <v>0</v>
      </c>
      <c r="AV20" s="35">
        <f t="shared" si="6"/>
        <v>0</v>
      </c>
      <c r="AW20" s="35">
        <f t="shared" si="6"/>
        <v>0</v>
      </c>
    </row>
    <row r="21" spans="1:49" ht="12.75" x14ac:dyDescent="0.2">
      <c r="A21" s="32">
        <v>18</v>
      </c>
      <c r="B21" s="33">
        <v>1.161185974114243</v>
      </c>
      <c r="C21" s="33">
        <f t="shared" si="3"/>
        <v>3200</v>
      </c>
      <c r="D21" s="32">
        <f>'44-story Example Building'!M31</f>
        <v>60800</v>
      </c>
      <c r="E21" s="35">
        <f t="shared" si="5"/>
        <v>70600.107226145978</v>
      </c>
      <c r="F21" s="35">
        <f t="shared" si="5"/>
        <v>66884.31210898039</v>
      </c>
      <c r="G21" s="35">
        <f t="shared" si="5"/>
        <v>63168.516991814817</v>
      </c>
      <c r="H21" s="35">
        <f t="shared" si="5"/>
        <v>59452.721874649236</v>
      </c>
      <c r="I21" s="35">
        <f t="shared" si="5"/>
        <v>55736.926757483663</v>
      </c>
      <c r="J21" s="35">
        <f t="shared" si="5"/>
        <v>52021.131640318083</v>
      </c>
      <c r="K21" s="35">
        <f t="shared" si="5"/>
        <v>48305.336523152509</v>
      </c>
      <c r="L21" s="35">
        <f t="shared" si="5"/>
        <v>44589.541405986929</v>
      </c>
      <c r="M21" s="35">
        <f t="shared" si="5"/>
        <v>40873.746288821349</v>
      </c>
      <c r="N21" s="35">
        <f t="shared" si="5"/>
        <v>37157.951171655775</v>
      </c>
      <c r="O21" s="35">
        <f t="shared" si="5"/>
        <v>33442.156054490195</v>
      </c>
      <c r="P21" s="35">
        <f t="shared" si="5"/>
        <v>29726.360937324618</v>
      </c>
      <c r="Q21" s="35">
        <f t="shared" si="5"/>
        <v>26010.565820159041</v>
      </c>
      <c r="R21" s="35">
        <f t="shared" si="5"/>
        <v>22294.770702993465</v>
      </c>
      <c r="S21" s="35">
        <f t="shared" si="5"/>
        <v>18578.975585827888</v>
      </c>
      <c r="T21" s="35">
        <f t="shared" si="5"/>
        <v>14863.180468662309</v>
      </c>
      <c r="U21" s="35">
        <f t="shared" si="4"/>
        <v>11147.385351496732</v>
      </c>
      <c r="V21" s="35">
        <f t="shared" si="4"/>
        <v>7431.5902343311545</v>
      </c>
      <c r="W21" s="35">
        <f t="shared" si="4"/>
        <v>3715.7951171655773</v>
      </c>
      <c r="X21" s="35">
        <f t="shared" si="4"/>
        <v>0</v>
      </c>
      <c r="Y21" s="35">
        <f t="shared" si="4"/>
        <v>0</v>
      </c>
      <c r="Z21" s="35">
        <f t="shared" si="4"/>
        <v>0</v>
      </c>
      <c r="AA21" s="35">
        <f t="shared" si="4"/>
        <v>0</v>
      </c>
      <c r="AB21" s="35">
        <f t="shared" si="4"/>
        <v>0</v>
      </c>
      <c r="AC21" s="35">
        <f t="shared" si="4"/>
        <v>0</v>
      </c>
      <c r="AD21" s="35">
        <f t="shared" si="4"/>
        <v>0</v>
      </c>
      <c r="AE21" s="35">
        <f t="shared" si="4"/>
        <v>0</v>
      </c>
      <c r="AF21" s="35">
        <f t="shared" si="4"/>
        <v>0</v>
      </c>
      <c r="AG21" s="35">
        <f t="shared" si="4"/>
        <v>0</v>
      </c>
      <c r="AH21" s="35">
        <f t="shared" si="4"/>
        <v>0</v>
      </c>
      <c r="AI21" s="35">
        <f t="shared" si="4"/>
        <v>0</v>
      </c>
      <c r="AJ21" s="35">
        <f t="shared" si="6"/>
        <v>0</v>
      </c>
      <c r="AK21" s="35">
        <f t="shared" si="6"/>
        <v>0</v>
      </c>
      <c r="AL21" s="35">
        <f t="shared" si="6"/>
        <v>0</v>
      </c>
      <c r="AM21" s="35">
        <f t="shared" si="6"/>
        <v>0</v>
      </c>
      <c r="AN21" s="35">
        <f t="shared" si="6"/>
        <v>0</v>
      </c>
      <c r="AO21" s="35">
        <f t="shared" si="6"/>
        <v>0</v>
      </c>
      <c r="AP21" s="35">
        <f t="shared" si="6"/>
        <v>0</v>
      </c>
      <c r="AQ21" s="35">
        <f t="shared" si="6"/>
        <v>0</v>
      </c>
      <c r="AR21" s="35">
        <f t="shared" si="6"/>
        <v>0</v>
      </c>
      <c r="AS21" s="35">
        <f t="shared" si="6"/>
        <v>0</v>
      </c>
      <c r="AT21" s="35">
        <f t="shared" si="6"/>
        <v>0</v>
      </c>
      <c r="AU21" s="35">
        <f t="shared" si="6"/>
        <v>0</v>
      </c>
      <c r="AV21" s="35">
        <f t="shared" si="6"/>
        <v>0</v>
      </c>
      <c r="AW21" s="35">
        <f t="shared" si="6"/>
        <v>0</v>
      </c>
    </row>
    <row r="22" spans="1:49" ht="12.75" x14ac:dyDescent="0.2">
      <c r="A22" s="32">
        <v>19</v>
      </c>
      <c r="B22" s="33">
        <v>1.2366798803810846</v>
      </c>
      <c r="C22" s="33">
        <f t="shared" si="3"/>
        <v>3200</v>
      </c>
      <c r="D22" s="32">
        <f>'44-story Example Building'!M32</f>
        <v>64000</v>
      </c>
      <c r="E22" s="35">
        <f t="shared" si="5"/>
        <v>79147.512344389412</v>
      </c>
      <c r="F22" s="35">
        <f t="shared" si="5"/>
        <v>75190.136727169942</v>
      </c>
      <c r="G22" s="35">
        <f t="shared" si="5"/>
        <v>71232.761109950472</v>
      </c>
      <c r="H22" s="35">
        <f t="shared" si="5"/>
        <v>67275.385492731002</v>
      </c>
      <c r="I22" s="35">
        <f t="shared" si="5"/>
        <v>63318.009875511532</v>
      </c>
      <c r="J22" s="35">
        <f t="shared" si="5"/>
        <v>59360.634258292062</v>
      </c>
      <c r="K22" s="35">
        <f t="shared" si="5"/>
        <v>55403.258641072585</v>
      </c>
      <c r="L22" s="35">
        <f t="shared" si="5"/>
        <v>51445.883023853115</v>
      </c>
      <c r="M22" s="35">
        <f t="shared" si="5"/>
        <v>47488.507406633646</v>
      </c>
      <c r="N22" s="35">
        <f t="shared" si="5"/>
        <v>43531.131789414176</v>
      </c>
      <c r="O22" s="35">
        <f t="shared" si="5"/>
        <v>39573.756172194706</v>
      </c>
      <c r="P22" s="35">
        <f t="shared" si="5"/>
        <v>35616.380554975236</v>
      </c>
      <c r="Q22" s="35">
        <f t="shared" si="5"/>
        <v>31659.004937755766</v>
      </c>
      <c r="R22" s="35">
        <f t="shared" si="5"/>
        <v>27701.629320536293</v>
      </c>
      <c r="S22" s="35">
        <f t="shared" si="5"/>
        <v>23744.253703316823</v>
      </c>
      <c r="T22" s="35">
        <f t="shared" si="5"/>
        <v>19786.878086097353</v>
      </c>
      <c r="U22" s="35">
        <f t="shared" si="4"/>
        <v>15829.502468877883</v>
      </c>
      <c r="V22" s="35">
        <f t="shared" si="4"/>
        <v>11872.126851658411</v>
      </c>
      <c r="W22" s="35">
        <f t="shared" si="4"/>
        <v>7914.7512344389415</v>
      </c>
      <c r="X22" s="35">
        <f t="shared" si="4"/>
        <v>3957.3756172194708</v>
      </c>
      <c r="Y22" s="35">
        <f t="shared" si="4"/>
        <v>0</v>
      </c>
      <c r="Z22" s="35">
        <f t="shared" si="4"/>
        <v>0</v>
      </c>
      <c r="AA22" s="35">
        <f t="shared" si="4"/>
        <v>0</v>
      </c>
      <c r="AB22" s="35">
        <f t="shared" si="4"/>
        <v>0</v>
      </c>
      <c r="AC22" s="35">
        <f t="shared" si="4"/>
        <v>0</v>
      </c>
      <c r="AD22" s="35">
        <f t="shared" si="4"/>
        <v>0</v>
      </c>
      <c r="AE22" s="35">
        <f t="shared" si="4"/>
        <v>0</v>
      </c>
      <c r="AF22" s="35">
        <f t="shared" si="4"/>
        <v>0</v>
      </c>
      <c r="AG22" s="35">
        <f t="shared" si="4"/>
        <v>0</v>
      </c>
      <c r="AH22" s="35">
        <f t="shared" si="4"/>
        <v>0</v>
      </c>
      <c r="AI22" s="35">
        <f t="shared" si="4"/>
        <v>0</v>
      </c>
      <c r="AJ22" s="35">
        <f t="shared" si="6"/>
        <v>0</v>
      </c>
      <c r="AK22" s="35">
        <f t="shared" si="6"/>
        <v>0</v>
      </c>
      <c r="AL22" s="35">
        <f t="shared" si="6"/>
        <v>0</v>
      </c>
      <c r="AM22" s="35">
        <f t="shared" si="6"/>
        <v>0</v>
      </c>
      <c r="AN22" s="35">
        <f t="shared" si="6"/>
        <v>0</v>
      </c>
      <c r="AO22" s="35">
        <f t="shared" si="6"/>
        <v>0</v>
      </c>
      <c r="AP22" s="35">
        <f t="shared" si="6"/>
        <v>0</v>
      </c>
      <c r="AQ22" s="35">
        <f t="shared" si="6"/>
        <v>0</v>
      </c>
      <c r="AR22" s="35">
        <f t="shared" si="6"/>
        <v>0</v>
      </c>
      <c r="AS22" s="35">
        <f t="shared" si="6"/>
        <v>0</v>
      </c>
      <c r="AT22" s="35">
        <f t="shared" si="6"/>
        <v>0</v>
      </c>
      <c r="AU22" s="35">
        <f t="shared" si="6"/>
        <v>0</v>
      </c>
      <c r="AV22" s="35">
        <f t="shared" si="6"/>
        <v>0</v>
      </c>
      <c r="AW22" s="35">
        <f t="shared" si="6"/>
        <v>0</v>
      </c>
    </row>
    <row r="23" spans="1:49" ht="12.75" x14ac:dyDescent="0.2">
      <c r="A23" s="32">
        <v>20</v>
      </c>
      <c r="B23" s="33">
        <v>1.3121737866479262</v>
      </c>
      <c r="C23" s="33">
        <f t="shared" si="3"/>
        <v>3200</v>
      </c>
      <c r="D23" s="32">
        <f>'44-story Example Building'!M33</f>
        <v>67200</v>
      </c>
      <c r="E23" s="35">
        <f t="shared" si="5"/>
        <v>88178.078462740639</v>
      </c>
      <c r="F23" s="35">
        <f t="shared" si="5"/>
        <v>83979.122345467273</v>
      </c>
      <c r="G23" s="35">
        <f t="shared" si="5"/>
        <v>79780.166228193906</v>
      </c>
      <c r="H23" s="35">
        <f t="shared" si="5"/>
        <v>75581.210110920554</v>
      </c>
      <c r="I23" s="35">
        <f t="shared" si="5"/>
        <v>71382.253993647188</v>
      </c>
      <c r="J23" s="35">
        <f t="shared" si="5"/>
        <v>67183.297876373821</v>
      </c>
      <c r="K23" s="35">
        <f t="shared" si="5"/>
        <v>62984.341759100455</v>
      </c>
      <c r="L23" s="35">
        <f t="shared" si="5"/>
        <v>58785.385641827095</v>
      </c>
      <c r="M23" s="35">
        <f t="shared" si="5"/>
        <v>54586.429524553729</v>
      </c>
      <c r="N23" s="35">
        <f t="shared" si="5"/>
        <v>50387.473407280362</v>
      </c>
      <c r="O23" s="35">
        <f t="shared" si="5"/>
        <v>46188.517290007003</v>
      </c>
      <c r="P23" s="35">
        <f t="shared" si="5"/>
        <v>41989.561172733636</v>
      </c>
      <c r="Q23" s="35">
        <f t="shared" si="5"/>
        <v>37790.605055460277</v>
      </c>
      <c r="R23" s="35">
        <f t="shared" si="5"/>
        <v>33591.648938186911</v>
      </c>
      <c r="S23" s="35">
        <f t="shared" si="5"/>
        <v>29392.692820913548</v>
      </c>
      <c r="T23" s="35">
        <f t="shared" si="5"/>
        <v>25193.736703640181</v>
      </c>
      <c r="U23" s="35">
        <f t="shared" si="4"/>
        <v>20994.780586366818</v>
      </c>
      <c r="V23" s="35">
        <f t="shared" si="4"/>
        <v>16795.824469093455</v>
      </c>
      <c r="W23" s="35">
        <f t="shared" si="4"/>
        <v>12596.868351820091</v>
      </c>
      <c r="X23" s="35">
        <f t="shared" si="4"/>
        <v>8397.9122345467276</v>
      </c>
      <c r="Y23" s="35">
        <f t="shared" si="4"/>
        <v>4198.9561172733638</v>
      </c>
      <c r="Z23" s="35">
        <f t="shared" si="4"/>
        <v>0</v>
      </c>
      <c r="AA23" s="35">
        <f t="shared" si="4"/>
        <v>0</v>
      </c>
      <c r="AB23" s="35">
        <f t="shared" si="4"/>
        <v>0</v>
      </c>
      <c r="AC23" s="35">
        <f t="shared" si="4"/>
        <v>0</v>
      </c>
      <c r="AD23" s="35">
        <f t="shared" si="4"/>
        <v>0</v>
      </c>
      <c r="AE23" s="35">
        <f t="shared" si="4"/>
        <v>0</v>
      </c>
      <c r="AF23" s="35">
        <f t="shared" si="4"/>
        <v>0</v>
      </c>
      <c r="AG23" s="35">
        <f t="shared" si="4"/>
        <v>0</v>
      </c>
      <c r="AH23" s="35">
        <f t="shared" si="4"/>
        <v>0</v>
      </c>
      <c r="AI23" s="35">
        <f t="shared" si="4"/>
        <v>0</v>
      </c>
      <c r="AJ23" s="35">
        <f t="shared" si="6"/>
        <v>0</v>
      </c>
      <c r="AK23" s="35">
        <f t="shared" si="6"/>
        <v>0</v>
      </c>
      <c r="AL23" s="35">
        <f t="shared" si="6"/>
        <v>0</v>
      </c>
      <c r="AM23" s="35">
        <f t="shared" si="6"/>
        <v>0</v>
      </c>
      <c r="AN23" s="35">
        <f t="shared" si="6"/>
        <v>0</v>
      </c>
      <c r="AO23" s="35">
        <f t="shared" si="6"/>
        <v>0</v>
      </c>
      <c r="AP23" s="35">
        <f t="shared" si="6"/>
        <v>0</v>
      </c>
      <c r="AQ23" s="35">
        <f t="shared" si="6"/>
        <v>0</v>
      </c>
      <c r="AR23" s="35">
        <f t="shared" si="6"/>
        <v>0</v>
      </c>
      <c r="AS23" s="35">
        <f t="shared" si="6"/>
        <v>0</v>
      </c>
      <c r="AT23" s="35">
        <f t="shared" si="6"/>
        <v>0</v>
      </c>
      <c r="AU23" s="35">
        <f t="shared" si="6"/>
        <v>0</v>
      </c>
      <c r="AV23" s="35">
        <f t="shared" si="6"/>
        <v>0</v>
      </c>
      <c r="AW23" s="35">
        <f t="shared" si="6"/>
        <v>0</v>
      </c>
    </row>
    <row r="24" spans="1:49" ht="12.75" x14ac:dyDescent="0.2">
      <c r="A24" s="32">
        <v>21</v>
      </c>
      <c r="B24" s="33">
        <v>1.3869202284962843</v>
      </c>
      <c r="C24" s="33">
        <f t="shared" si="3"/>
        <v>3200</v>
      </c>
      <c r="D24" s="32">
        <f>'44-story Example Building'!M34</f>
        <v>70400</v>
      </c>
      <c r="E24" s="35">
        <f t="shared" si="5"/>
        <v>97639.184086138412</v>
      </c>
      <c r="F24" s="35">
        <f t="shared" si="5"/>
        <v>93201.039354950306</v>
      </c>
      <c r="G24" s="35">
        <f t="shared" si="5"/>
        <v>88762.8946237622</v>
      </c>
      <c r="H24" s="35">
        <f t="shared" si="5"/>
        <v>84324.74989257408</v>
      </c>
      <c r="I24" s="35">
        <f t="shared" si="5"/>
        <v>79886.605161385974</v>
      </c>
      <c r="J24" s="35">
        <f t="shared" si="5"/>
        <v>75448.460430197869</v>
      </c>
      <c r="K24" s="35">
        <f t="shared" si="5"/>
        <v>71010.315699009749</v>
      </c>
      <c r="L24" s="35">
        <f t="shared" si="5"/>
        <v>66572.170967821643</v>
      </c>
      <c r="M24" s="35">
        <f t="shared" si="5"/>
        <v>62134.026236633537</v>
      </c>
      <c r="N24" s="35">
        <f t="shared" si="5"/>
        <v>57695.881505445424</v>
      </c>
      <c r="O24" s="35">
        <f t="shared" si="5"/>
        <v>53257.736774257319</v>
      </c>
      <c r="P24" s="35">
        <f t="shared" si="5"/>
        <v>48819.592043069206</v>
      </c>
      <c r="Q24" s="35">
        <f t="shared" si="5"/>
        <v>44381.4473118811</v>
      </c>
      <c r="R24" s="35">
        <f t="shared" si="5"/>
        <v>39943.302580692987</v>
      </c>
      <c r="S24" s="35">
        <f t="shared" si="5"/>
        <v>35505.157849504874</v>
      </c>
      <c r="T24" s="35">
        <f t="shared" si="5"/>
        <v>31067.013118316769</v>
      </c>
      <c r="U24" s="35">
        <f t="shared" si="4"/>
        <v>26628.868387128659</v>
      </c>
      <c r="V24" s="35">
        <f t="shared" si="4"/>
        <v>22190.72365594055</v>
      </c>
      <c r="W24" s="35">
        <f t="shared" si="4"/>
        <v>17752.578924752437</v>
      </c>
      <c r="X24" s="35">
        <f t="shared" si="4"/>
        <v>13314.43419356433</v>
      </c>
      <c r="Y24" s="35">
        <f t="shared" si="4"/>
        <v>8876.2894623762186</v>
      </c>
      <c r="Z24" s="35">
        <f t="shared" si="4"/>
        <v>4438.1447311881093</v>
      </c>
      <c r="AA24" s="35">
        <f t="shared" si="4"/>
        <v>0</v>
      </c>
      <c r="AB24" s="35">
        <f t="shared" si="4"/>
        <v>0</v>
      </c>
      <c r="AC24" s="35">
        <f t="shared" si="4"/>
        <v>0</v>
      </c>
      <c r="AD24" s="35">
        <f t="shared" si="4"/>
        <v>0</v>
      </c>
      <c r="AE24" s="35">
        <f t="shared" si="4"/>
        <v>0</v>
      </c>
      <c r="AF24" s="35">
        <f t="shared" si="4"/>
        <v>0</v>
      </c>
      <c r="AG24" s="35">
        <f t="shared" si="4"/>
        <v>0</v>
      </c>
      <c r="AH24" s="35">
        <f t="shared" si="4"/>
        <v>0</v>
      </c>
      <c r="AI24" s="35">
        <f t="shared" si="4"/>
        <v>0</v>
      </c>
      <c r="AJ24" s="35">
        <f t="shared" si="6"/>
        <v>0</v>
      </c>
      <c r="AK24" s="35">
        <f t="shared" si="6"/>
        <v>0</v>
      </c>
      <c r="AL24" s="35">
        <f t="shared" si="6"/>
        <v>0</v>
      </c>
      <c r="AM24" s="35">
        <f t="shared" si="6"/>
        <v>0</v>
      </c>
      <c r="AN24" s="35">
        <f t="shared" si="6"/>
        <v>0</v>
      </c>
      <c r="AO24" s="35">
        <f t="shared" si="6"/>
        <v>0</v>
      </c>
      <c r="AP24" s="35">
        <f t="shared" si="6"/>
        <v>0</v>
      </c>
      <c r="AQ24" s="35">
        <f t="shared" si="6"/>
        <v>0</v>
      </c>
      <c r="AR24" s="35">
        <f t="shared" si="6"/>
        <v>0</v>
      </c>
      <c r="AS24" s="35">
        <f t="shared" si="6"/>
        <v>0</v>
      </c>
      <c r="AT24" s="35">
        <f t="shared" si="6"/>
        <v>0</v>
      </c>
      <c r="AU24" s="35">
        <f t="shared" si="6"/>
        <v>0</v>
      </c>
      <c r="AV24" s="35">
        <f t="shared" si="6"/>
        <v>0</v>
      </c>
      <c r="AW24" s="35">
        <f t="shared" si="6"/>
        <v>0</v>
      </c>
    </row>
    <row r="25" spans="1:49" ht="12.75" x14ac:dyDescent="0.2">
      <c r="A25" s="32">
        <v>22</v>
      </c>
      <c r="B25" s="33">
        <v>1.4605454737169168</v>
      </c>
      <c r="C25" s="33">
        <f t="shared" si="3"/>
        <v>3200</v>
      </c>
      <c r="D25" s="32">
        <f>'44-story Example Building'!M35</f>
        <v>73600</v>
      </c>
      <c r="E25" s="35">
        <f t="shared" si="5"/>
        <v>107496.14686556508</v>
      </c>
      <c r="F25" s="35">
        <f t="shared" si="5"/>
        <v>102822.40134967094</v>
      </c>
      <c r="G25" s="35">
        <f t="shared" si="5"/>
        <v>98148.655833776807</v>
      </c>
      <c r="H25" s="35">
        <f t="shared" si="5"/>
        <v>93474.910317882677</v>
      </c>
      <c r="I25" s="35">
        <f t="shared" si="5"/>
        <v>88801.164801988547</v>
      </c>
      <c r="J25" s="35">
        <f t="shared" si="5"/>
        <v>84127.419286094402</v>
      </c>
      <c r="K25" s="35">
        <f t="shared" si="5"/>
        <v>79453.673770200272</v>
      </c>
      <c r="L25" s="35">
        <f t="shared" si="5"/>
        <v>74779.928254306142</v>
      </c>
      <c r="M25" s="35">
        <f t="shared" si="5"/>
        <v>70106.182738412012</v>
      </c>
      <c r="N25" s="35">
        <f t="shared" si="5"/>
        <v>65432.437222517874</v>
      </c>
      <c r="O25" s="35">
        <f t="shared" si="5"/>
        <v>60758.691706623737</v>
      </c>
      <c r="P25" s="35">
        <f t="shared" si="5"/>
        <v>56084.946190729606</v>
      </c>
      <c r="Q25" s="35">
        <f t="shared" si="5"/>
        <v>51411.200674835469</v>
      </c>
      <c r="R25" s="35">
        <f t="shared" si="5"/>
        <v>46737.455158941339</v>
      </c>
      <c r="S25" s="35">
        <f t="shared" si="5"/>
        <v>42063.709643047201</v>
      </c>
      <c r="T25" s="35">
        <f t="shared" si="5"/>
        <v>37389.964127153071</v>
      </c>
      <c r="U25" s="35">
        <f t="shared" si="4"/>
        <v>32716.218611258937</v>
      </c>
      <c r="V25" s="35">
        <f t="shared" si="4"/>
        <v>28042.473095364803</v>
      </c>
      <c r="W25" s="35">
        <f t="shared" si="4"/>
        <v>23368.727579470669</v>
      </c>
      <c r="X25" s="35">
        <f t="shared" si="4"/>
        <v>18694.982063576535</v>
      </c>
      <c r="Y25" s="35">
        <f t="shared" si="4"/>
        <v>14021.236547682402</v>
      </c>
      <c r="Z25" s="35">
        <f t="shared" si="4"/>
        <v>9347.4910317882677</v>
      </c>
      <c r="AA25" s="35">
        <f t="shared" si="4"/>
        <v>4673.7455158941339</v>
      </c>
      <c r="AB25" s="35">
        <f t="shared" si="4"/>
        <v>0</v>
      </c>
      <c r="AC25" s="35">
        <f t="shared" si="4"/>
        <v>0</v>
      </c>
      <c r="AD25" s="35">
        <f t="shared" si="4"/>
        <v>0</v>
      </c>
      <c r="AE25" s="35">
        <f t="shared" si="4"/>
        <v>0</v>
      </c>
      <c r="AF25" s="35">
        <f t="shared" si="4"/>
        <v>0</v>
      </c>
      <c r="AG25" s="35">
        <f t="shared" si="4"/>
        <v>0</v>
      </c>
      <c r="AH25" s="35">
        <f t="shared" si="4"/>
        <v>0</v>
      </c>
      <c r="AI25" s="35">
        <f t="shared" si="4"/>
        <v>0</v>
      </c>
      <c r="AJ25" s="35">
        <f t="shared" si="6"/>
        <v>0</v>
      </c>
      <c r="AK25" s="35">
        <f t="shared" si="6"/>
        <v>0</v>
      </c>
      <c r="AL25" s="35">
        <f t="shared" si="6"/>
        <v>0</v>
      </c>
      <c r="AM25" s="35">
        <f t="shared" si="6"/>
        <v>0</v>
      </c>
      <c r="AN25" s="35">
        <f t="shared" si="6"/>
        <v>0</v>
      </c>
      <c r="AO25" s="35">
        <f t="shared" si="6"/>
        <v>0</v>
      </c>
      <c r="AP25" s="35">
        <f t="shared" si="6"/>
        <v>0</v>
      </c>
      <c r="AQ25" s="35">
        <f t="shared" si="6"/>
        <v>0</v>
      </c>
      <c r="AR25" s="35">
        <f t="shared" si="6"/>
        <v>0</v>
      </c>
      <c r="AS25" s="35">
        <f t="shared" si="6"/>
        <v>0</v>
      </c>
      <c r="AT25" s="35">
        <f t="shared" si="6"/>
        <v>0</v>
      </c>
      <c r="AU25" s="35">
        <f t="shared" si="6"/>
        <v>0</v>
      </c>
      <c r="AV25" s="35">
        <f t="shared" si="6"/>
        <v>0</v>
      </c>
      <c r="AW25" s="35">
        <f t="shared" si="6"/>
        <v>0</v>
      </c>
    </row>
    <row r="26" spans="1:49" ht="12.75" x14ac:dyDescent="0.2">
      <c r="A26" s="32">
        <v>23</v>
      </c>
      <c r="B26" s="33">
        <v>1.5337969867283072</v>
      </c>
      <c r="C26" s="33">
        <f t="shared" si="3"/>
        <v>3200</v>
      </c>
      <c r="D26" s="32">
        <f>'44-story Example Building'!M36</f>
        <v>76800</v>
      </c>
      <c r="E26" s="35">
        <f t="shared" si="5"/>
        <v>117795.608580734</v>
      </c>
      <c r="F26" s="35">
        <f t="shared" si="5"/>
        <v>112887.45822320342</v>
      </c>
      <c r="G26" s="35">
        <f t="shared" si="5"/>
        <v>107979.30786567283</v>
      </c>
      <c r="H26" s="35">
        <f t="shared" si="5"/>
        <v>103071.15750814225</v>
      </c>
      <c r="I26" s="35">
        <f t="shared" si="5"/>
        <v>98163.007150611666</v>
      </c>
      <c r="J26" s="35">
        <f t="shared" si="5"/>
        <v>93254.856793081082</v>
      </c>
      <c r="K26" s="35">
        <f t="shared" si="5"/>
        <v>88346.706435550499</v>
      </c>
      <c r="L26" s="35">
        <f t="shared" si="5"/>
        <v>83438.556078019916</v>
      </c>
      <c r="M26" s="35">
        <f t="shared" si="5"/>
        <v>78530.405720489332</v>
      </c>
      <c r="N26" s="35">
        <f t="shared" si="5"/>
        <v>73622.255362958749</v>
      </c>
      <c r="O26" s="35">
        <f t="shared" si="5"/>
        <v>68714.105005428166</v>
      </c>
      <c r="P26" s="35">
        <f t="shared" si="5"/>
        <v>63805.954647897583</v>
      </c>
      <c r="Q26" s="35">
        <f t="shared" si="5"/>
        <v>58897.804290366999</v>
      </c>
      <c r="R26" s="35">
        <f t="shared" si="5"/>
        <v>53989.653932836416</v>
      </c>
      <c r="S26" s="35">
        <f t="shared" si="5"/>
        <v>49081.503575305833</v>
      </c>
      <c r="T26" s="35">
        <f t="shared" si="5"/>
        <v>44173.35321777525</v>
      </c>
      <c r="U26" s="35">
        <f t="shared" si="4"/>
        <v>39265.202860244666</v>
      </c>
      <c r="V26" s="35">
        <f t="shared" si="4"/>
        <v>34357.052502714083</v>
      </c>
      <c r="W26" s="35">
        <f t="shared" si="4"/>
        <v>29448.9021451835</v>
      </c>
      <c r="X26" s="35">
        <f t="shared" si="4"/>
        <v>24540.751787652916</v>
      </c>
      <c r="Y26" s="35">
        <f t="shared" si="4"/>
        <v>19632.601430122333</v>
      </c>
      <c r="Z26" s="35">
        <f t="shared" si="4"/>
        <v>14724.45107259175</v>
      </c>
      <c r="AA26" s="35">
        <f t="shared" si="4"/>
        <v>9816.3007150611666</v>
      </c>
      <c r="AB26" s="35">
        <f t="shared" si="4"/>
        <v>4908.1503575305833</v>
      </c>
      <c r="AC26" s="35">
        <f t="shared" si="4"/>
        <v>0</v>
      </c>
      <c r="AD26" s="35">
        <f t="shared" si="4"/>
        <v>0</v>
      </c>
      <c r="AE26" s="35">
        <f t="shared" si="4"/>
        <v>0</v>
      </c>
      <c r="AF26" s="35">
        <f t="shared" si="4"/>
        <v>0</v>
      </c>
      <c r="AG26" s="35">
        <f t="shared" si="4"/>
        <v>0</v>
      </c>
      <c r="AH26" s="35">
        <f t="shared" si="4"/>
        <v>0</v>
      </c>
      <c r="AI26" s="35">
        <f t="shared" si="4"/>
        <v>0</v>
      </c>
      <c r="AJ26" s="35">
        <f t="shared" si="6"/>
        <v>0</v>
      </c>
      <c r="AK26" s="35">
        <f t="shared" si="6"/>
        <v>0</v>
      </c>
      <c r="AL26" s="35">
        <f t="shared" si="6"/>
        <v>0</v>
      </c>
      <c r="AM26" s="35">
        <f t="shared" si="6"/>
        <v>0</v>
      </c>
      <c r="AN26" s="35">
        <f t="shared" si="6"/>
        <v>0</v>
      </c>
      <c r="AO26" s="35">
        <f t="shared" si="6"/>
        <v>0</v>
      </c>
      <c r="AP26" s="35">
        <f t="shared" si="6"/>
        <v>0</v>
      </c>
      <c r="AQ26" s="35">
        <f t="shared" si="6"/>
        <v>0</v>
      </c>
      <c r="AR26" s="35">
        <f t="shared" si="6"/>
        <v>0</v>
      </c>
      <c r="AS26" s="35">
        <f t="shared" si="6"/>
        <v>0</v>
      </c>
      <c r="AT26" s="35">
        <f t="shared" si="6"/>
        <v>0</v>
      </c>
      <c r="AU26" s="35">
        <f t="shared" si="6"/>
        <v>0</v>
      </c>
      <c r="AV26" s="35">
        <f t="shared" si="6"/>
        <v>0</v>
      </c>
      <c r="AW26" s="35">
        <f t="shared" si="6"/>
        <v>0</v>
      </c>
    </row>
    <row r="27" spans="1:49" ht="12.75" x14ac:dyDescent="0.2">
      <c r="A27" s="32">
        <v>24</v>
      </c>
      <c r="B27" s="33">
        <v>1.6055535709027318</v>
      </c>
      <c r="C27" s="33">
        <f t="shared" si="3"/>
        <v>3200</v>
      </c>
      <c r="D27" s="32">
        <f>'44-story Example Building'!M37</f>
        <v>80000</v>
      </c>
      <c r="E27" s="35">
        <f t="shared" si="5"/>
        <v>128444.28567221854</v>
      </c>
      <c r="F27" s="35">
        <f t="shared" si="5"/>
        <v>123306.5142453298</v>
      </c>
      <c r="G27" s="35">
        <f t="shared" si="5"/>
        <v>118168.74281844105</v>
      </c>
      <c r="H27" s="35">
        <f t="shared" si="5"/>
        <v>113030.97139155232</v>
      </c>
      <c r="I27" s="35">
        <f t="shared" si="5"/>
        <v>107893.19996466358</v>
      </c>
      <c r="J27" s="35">
        <f t="shared" si="5"/>
        <v>102755.42853777483</v>
      </c>
      <c r="K27" s="35">
        <f t="shared" si="5"/>
        <v>97617.657110886095</v>
      </c>
      <c r="L27" s="35">
        <f t="shared" si="5"/>
        <v>92479.885683997345</v>
      </c>
      <c r="M27" s="35">
        <f t="shared" si="5"/>
        <v>87342.114257108609</v>
      </c>
      <c r="N27" s="35">
        <f t="shared" si="5"/>
        <v>82204.342830219859</v>
      </c>
      <c r="O27" s="35">
        <f t="shared" si="5"/>
        <v>77066.571403331123</v>
      </c>
      <c r="P27" s="35">
        <f t="shared" si="5"/>
        <v>71928.799976442388</v>
      </c>
      <c r="Q27" s="35">
        <f t="shared" si="5"/>
        <v>66791.028549553637</v>
      </c>
      <c r="R27" s="35">
        <f t="shared" si="5"/>
        <v>61653.257122664902</v>
      </c>
      <c r="S27" s="35">
        <f t="shared" si="5"/>
        <v>56515.485695776159</v>
      </c>
      <c r="T27" s="35">
        <f t="shared" si="5"/>
        <v>51377.714268887416</v>
      </c>
      <c r="U27" s="35">
        <f t="shared" si="4"/>
        <v>46239.942841998673</v>
      </c>
      <c r="V27" s="35">
        <f t="shared" si="4"/>
        <v>41102.17141510993</v>
      </c>
      <c r="W27" s="35">
        <f t="shared" si="4"/>
        <v>35964.399988221194</v>
      </c>
      <c r="X27" s="35">
        <f t="shared" si="4"/>
        <v>30826.628561332451</v>
      </c>
      <c r="Y27" s="35">
        <f t="shared" si="4"/>
        <v>25688.857134443708</v>
      </c>
      <c r="Z27" s="35">
        <f t="shared" si="4"/>
        <v>20551.085707554965</v>
      </c>
      <c r="AA27" s="35">
        <f t="shared" si="4"/>
        <v>15413.314280666225</v>
      </c>
      <c r="AB27" s="35">
        <f t="shared" si="4"/>
        <v>10275.542853777482</v>
      </c>
      <c r="AC27" s="35">
        <f t="shared" si="4"/>
        <v>5137.7714268887412</v>
      </c>
      <c r="AD27" s="35">
        <f t="shared" si="4"/>
        <v>0</v>
      </c>
      <c r="AE27" s="35">
        <f t="shared" si="4"/>
        <v>0</v>
      </c>
      <c r="AF27" s="35">
        <f t="shared" si="4"/>
        <v>0</v>
      </c>
      <c r="AG27" s="35">
        <f t="shared" si="4"/>
        <v>0</v>
      </c>
      <c r="AH27" s="35">
        <f t="shared" si="4"/>
        <v>0</v>
      </c>
      <c r="AI27" s="35">
        <f t="shared" si="4"/>
        <v>0</v>
      </c>
      <c r="AJ27" s="35">
        <f t="shared" si="6"/>
        <v>0</v>
      </c>
      <c r="AK27" s="35">
        <f t="shared" si="6"/>
        <v>0</v>
      </c>
      <c r="AL27" s="35">
        <f t="shared" si="6"/>
        <v>0</v>
      </c>
      <c r="AM27" s="35">
        <f t="shared" si="6"/>
        <v>0</v>
      </c>
      <c r="AN27" s="35">
        <f t="shared" si="6"/>
        <v>0</v>
      </c>
      <c r="AO27" s="35">
        <f t="shared" si="6"/>
        <v>0</v>
      </c>
      <c r="AP27" s="35">
        <f t="shared" si="6"/>
        <v>0</v>
      </c>
      <c r="AQ27" s="35">
        <f t="shared" si="6"/>
        <v>0</v>
      </c>
      <c r="AR27" s="35">
        <f t="shared" si="6"/>
        <v>0</v>
      </c>
      <c r="AS27" s="35">
        <f t="shared" si="6"/>
        <v>0</v>
      </c>
      <c r="AT27" s="35">
        <f t="shared" si="6"/>
        <v>0</v>
      </c>
      <c r="AU27" s="35">
        <f t="shared" si="6"/>
        <v>0</v>
      </c>
      <c r="AV27" s="35">
        <f t="shared" si="6"/>
        <v>0</v>
      </c>
      <c r="AW27" s="35">
        <f t="shared" si="6"/>
        <v>0</v>
      </c>
    </row>
    <row r="28" spans="1:49" ht="12.75" x14ac:dyDescent="0.2">
      <c r="A28" s="32">
        <v>25</v>
      </c>
      <c r="B28" s="32">
        <v>1.6765626906586715</v>
      </c>
      <c r="C28" s="33">
        <f t="shared" si="3"/>
        <v>3200</v>
      </c>
      <c r="D28" s="32">
        <f>'44-story Example Building'!M38</f>
        <v>83200</v>
      </c>
      <c r="E28" s="35">
        <f t="shared" si="5"/>
        <v>139490.01586280146</v>
      </c>
      <c r="F28" s="35">
        <f t="shared" si="5"/>
        <v>134125.01525269373</v>
      </c>
      <c r="G28" s="35">
        <f t="shared" si="5"/>
        <v>128760.01464258597</v>
      </c>
      <c r="H28" s="35">
        <f t="shared" si="5"/>
        <v>123395.01403247823</v>
      </c>
      <c r="I28" s="35">
        <f t="shared" si="5"/>
        <v>118030.01342237047</v>
      </c>
      <c r="J28" s="35">
        <f t="shared" si="5"/>
        <v>112665.01281226272</v>
      </c>
      <c r="K28" s="35">
        <f t="shared" si="5"/>
        <v>107300.01220215498</v>
      </c>
      <c r="L28" s="35">
        <f t="shared" si="5"/>
        <v>101935.01159204723</v>
      </c>
      <c r="M28" s="35">
        <f t="shared" si="5"/>
        <v>96570.010981939471</v>
      </c>
      <c r="N28" s="35">
        <f t="shared" si="5"/>
        <v>91205.010371831726</v>
      </c>
      <c r="O28" s="35">
        <f t="shared" si="5"/>
        <v>85840.009761723981</v>
      </c>
      <c r="P28" s="35">
        <f t="shared" si="5"/>
        <v>80475.009151616236</v>
      </c>
      <c r="Q28" s="35">
        <f t="shared" si="5"/>
        <v>75110.008541508476</v>
      </c>
      <c r="R28" s="35">
        <f t="shared" si="5"/>
        <v>69745.007931400731</v>
      </c>
      <c r="S28" s="35">
        <f t="shared" si="5"/>
        <v>64380.007321292986</v>
      </c>
      <c r="T28" s="35">
        <f t="shared" si="5"/>
        <v>59015.006711185233</v>
      </c>
      <c r="U28" s="35">
        <f t="shared" si="4"/>
        <v>53650.006101077488</v>
      </c>
      <c r="V28" s="35">
        <f t="shared" si="4"/>
        <v>48285.005490969736</v>
      </c>
      <c r="W28" s="35">
        <f t="shared" si="4"/>
        <v>42920.00488086199</v>
      </c>
      <c r="X28" s="35">
        <f t="shared" si="4"/>
        <v>37555.004270754238</v>
      </c>
      <c r="Y28" s="35">
        <f t="shared" si="4"/>
        <v>32190.003660646493</v>
      </c>
      <c r="Z28" s="35">
        <f t="shared" si="4"/>
        <v>26825.003050538744</v>
      </c>
      <c r="AA28" s="35">
        <f t="shared" si="4"/>
        <v>21460.002440430995</v>
      </c>
      <c r="AB28" s="35">
        <f t="shared" si="4"/>
        <v>16095.001830323246</v>
      </c>
      <c r="AC28" s="35">
        <f t="shared" si="4"/>
        <v>10730.001220215498</v>
      </c>
      <c r="AD28" s="35">
        <f t="shared" si="4"/>
        <v>5365.0006101077488</v>
      </c>
      <c r="AE28" s="35">
        <f t="shared" si="4"/>
        <v>0</v>
      </c>
      <c r="AF28" s="35">
        <f t="shared" si="4"/>
        <v>0</v>
      </c>
      <c r="AG28" s="35">
        <f t="shared" si="4"/>
        <v>0</v>
      </c>
      <c r="AH28" s="35">
        <f t="shared" si="4"/>
        <v>0</v>
      </c>
      <c r="AI28" s="35">
        <f t="shared" si="4"/>
        <v>0</v>
      </c>
      <c r="AJ28" s="35">
        <f t="shared" si="6"/>
        <v>0</v>
      </c>
      <c r="AK28" s="35">
        <f t="shared" si="6"/>
        <v>0</v>
      </c>
      <c r="AL28" s="35">
        <f t="shared" si="6"/>
        <v>0</v>
      </c>
      <c r="AM28" s="35">
        <f t="shared" si="6"/>
        <v>0</v>
      </c>
      <c r="AN28" s="35">
        <f t="shared" si="6"/>
        <v>0</v>
      </c>
      <c r="AO28" s="35">
        <f t="shared" si="6"/>
        <v>0</v>
      </c>
      <c r="AP28" s="35">
        <f t="shared" si="6"/>
        <v>0</v>
      </c>
      <c r="AQ28" s="35">
        <f t="shared" si="6"/>
        <v>0</v>
      </c>
      <c r="AR28" s="35">
        <f t="shared" si="6"/>
        <v>0</v>
      </c>
      <c r="AS28" s="35">
        <f t="shared" si="6"/>
        <v>0</v>
      </c>
      <c r="AT28" s="35">
        <f t="shared" si="6"/>
        <v>0</v>
      </c>
      <c r="AU28" s="35">
        <f t="shared" si="6"/>
        <v>0</v>
      </c>
      <c r="AV28" s="35">
        <f t="shared" si="6"/>
        <v>0</v>
      </c>
      <c r="AW28" s="35">
        <f t="shared" si="6"/>
        <v>0</v>
      </c>
    </row>
    <row r="29" spans="1:49" ht="12.75" x14ac:dyDescent="0.2">
      <c r="A29" s="32">
        <v>26</v>
      </c>
      <c r="B29" s="32">
        <v>1.7460768815776444</v>
      </c>
      <c r="C29" s="33">
        <f t="shared" si="3"/>
        <v>3200</v>
      </c>
      <c r="D29" s="32">
        <f>'44-story Example Building'!M39</f>
        <v>86400</v>
      </c>
      <c r="E29" s="35">
        <f t="shared" si="5"/>
        <v>150861.04256830848</v>
      </c>
      <c r="F29" s="35">
        <f t="shared" si="5"/>
        <v>145273.59654726001</v>
      </c>
      <c r="G29" s="35">
        <f t="shared" si="5"/>
        <v>139686.15052621154</v>
      </c>
      <c r="H29" s="35">
        <f t="shared" si="5"/>
        <v>134098.7045051631</v>
      </c>
      <c r="I29" s="35">
        <f t="shared" si="5"/>
        <v>128511.25848411463</v>
      </c>
      <c r="J29" s="35">
        <f t="shared" si="5"/>
        <v>122923.81246306616</v>
      </c>
      <c r="K29" s="35">
        <f t="shared" si="5"/>
        <v>117336.36644201771</v>
      </c>
      <c r="L29" s="35">
        <f t="shared" si="5"/>
        <v>111748.92042096924</v>
      </c>
      <c r="M29" s="35">
        <f t="shared" si="5"/>
        <v>106161.47439992079</v>
      </c>
      <c r="N29" s="35">
        <f t="shared" si="5"/>
        <v>100574.02837887232</v>
      </c>
      <c r="O29" s="35">
        <f t="shared" si="5"/>
        <v>94986.582357823849</v>
      </c>
      <c r="P29" s="35">
        <f t="shared" si="5"/>
        <v>89399.136336775395</v>
      </c>
      <c r="Q29" s="35">
        <f t="shared" si="5"/>
        <v>83811.690315726926</v>
      </c>
      <c r="R29" s="35">
        <f t="shared" si="5"/>
        <v>78224.244294678472</v>
      </c>
      <c r="S29" s="35">
        <f t="shared" si="5"/>
        <v>72636.798273630004</v>
      </c>
      <c r="T29" s="35">
        <f t="shared" si="5"/>
        <v>67049.35225258155</v>
      </c>
      <c r="U29" s="35">
        <f t="shared" si="4"/>
        <v>61461.906231533081</v>
      </c>
      <c r="V29" s="35">
        <f t="shared" si="4"/>
        <v>55874.46021048462</v>
      </c>
      <c r="W29" s="35">
        <f t="shared" si="4"/>
        <v>50287.014189436159</v>
      </c>
      <c r="X29" s="35">
        <f t="shared" si="4"/>
        <v>44699.568168387697</v>
      </c>
      <c r="Y29" s="35">
        <f t="shared" si="4"/>
        <v>39112.122147339236</v>
      </c>
      <c r="Z29" s="35">
        <f t="shared" si="4"/>
        <v>33524.676126290775</v>
      </c>
      <c r="AA29" s="35">
        <f t="shared" si="4"/>
        <v>27937.23010524231</v>
      </c>
      <c r="AB29" s="35">
        <f t="shared" si="4"/>
        <v>22349.784084193849</v>
      </c>
      <c r="AC29" s="35">
        <f t="shared" si="4"/>
        <v>16762.338063145387</v>
      </c>
      <c r="AD29" s="35">
        <f t="shared" si="4"/>
        <v>11174.892042096924</v>
      </c>
      <c r="AE29" s="35">
        <f t="shared" si="4"/>
        <v>5587.4460210484622</v>
      </c>
      <c r="AF29" s="35">
        <f t="shared" si="4"/>
        <v>0</v>
      </c>
      <c r="AG29" s="35">
        <f t="shared" si="4"/>
        <v>0</v>
      </c>
      <c r="AH29" s="35">
        <f t="shared" si="4"/>
        <v>0</v>
      </c>
      <c r="AI29" s="35">
        <f t="shared" si="4"/>
        <v>0</v>
      </c>
      <c r="AJ29" s="35">
        <f t="shared" si="6"/>
        <v>0</v>
      </c>
      <c r="AK29" s="35">
        <f t="shared" si="6"/>
        <v>0</v>
      </c>
      <c r="AL29" s="35">
        <f t="shared" si="6"/>
        <v>0</v>
      </c>
      <c r="AM29" s="35">
        <f t="shared" si="6"/>
        <v>0</v>
      </c>
      <c r="AN29" s="35">
        <f t="shared" si="6"/>
        <v>0</v>
      </c>
      <c r="AO29" s="35">
        <f t="shared" si="6"/>
        <v>0</v>
      </c>
      <c r="AP29" s="35">
        <f t="shared" si="6"/>
        <v>0</v>
      </c>
      <c r="AQ29" s="35">
        <f t="shared" si="6"/>
        <v>0</v>
      </c>
      <c r="AR29" s="35">
        <f t="shared" si="6"/>
        <v>0</v>
      </c>
      <c r="AS29" s="35">
        <f t="shared" si="6"/>
        <v>0</v>
      </c>
      <c r="AT29" s="35">
        <f t="shared" si="6"/>
        <v>0</v>
      </c>
      <c r="AU29" s="35">
        <f t="shared" si="6"/>
        <v>0</v>
      </c>
      <c r="AV29" s="35">
        <f t="shared" si="6"/>
        <v>0</v>
      </c>
      <c r="AW29" s="35">
        <f t="shared" si="6"/>
        <v>0</v>
      </c>
    </row>
    <row r="30" spans="1:49" ht="12.75" x14ac:dyDescent="0.2">
      <c r="A30" s="32">
        <v>27</v>
      </c>
      <c r="B30" s="32">
        <v>1.8140961436596503</v>
      </c>
      <c r="C30" s="33">
        <f t="shared" si="3"/>
        <v>3200</v>
      </c>
      <c r="D30" s="32">
        <f>'44-story Example Building'!M40</f>
        <v>89600</v>
      </c>
      <c r="E30" s="35">
        <f t="shared" si="5"/>
        <v>162543.01447190467</v>
      </c>
      <c r="F30" s="35">
        <f t="shared" si="5"/>
        <v>156737.90681219377</v>
      </c>
      <c r="G30" s="35">
        <f t="shared" si="5"/>
        <v>150932.79915248291</v>
      </c>
      <c r="H30" s="35">
        <f t="shared" si="5"/>
        <v>145127.69149277202</v>
      </c>
      <c r="I30" s="35">
        <f t="shared" si="5"/>
        <v>139322.58383306116</v>
      </c>
      <c r="J30" s="35">
        <f t="shared" si="5"/>
        <v>133517.47617335027</v>
      </c>
      <c r="K30" s="35">
        <f t="shared" si="5"/>
        <v>127712.36851363938</v>
      </c>
      <c r="L30" s="35">
        <f t="shared" si="5"/>
        <v>121907.2608539285</v>
      </c>
      <c r="M30" s="35">
        <f t="shared" si="5"/>
        <v>116102.15319421762</v>
      </c>
      <c r="N30" s="35">
        <f t="shared" si="5"/>
        <v>110297.04553450675</v>
      </c>
      <c r="O30" s="35">
        <f t="shared" si="5"/>
        <v>104491.93787479585</v>
      </c>
      <c r="P30" s="35">
        <f t="shared" si="5"/>
        <v>98686.830215084978</v>
      </c>
      <c r="Q30" s="35">
        <f t="shared" si="5"/>
        <v>92881.722555374101</v>
      </c>
      <c r="R30" s="35">
        <f t="shared" si="5"/>
        <v>87076.61489566321</v>
      </c>
      <c r="S30" s="35">
        <f t="shared" si="5"/>
        <v>81271.507235952333</v>
      </c>
      <c r="T30" s="35">
        <f t="shared" si="5"/>
        <v>75466.399576241456</v>
      </c>
      <c r="U30" s="35">
        <f t="shared" si="4"/>
        <v>69661.291916530579</v>
      </c>
      <c r="V30" s="35">
        <f t="shared" si="4"/>
        <v>63856.184256819688</v>
      </c>
      <c r="W30" s="35">
        <f t="shared" si="4"/>
        <v>58051.076597108811</v>
      </c>
      <c r="X30" s="35">
        <f t="shared" si="4"/>
        <v>52245.968937397927</v>
      </c>
      <c r="Y30" s="35">
        <f t="shared" si="4"/>
        <v>46440.86127768705</v>
      </c>
      <c r="Z30" s="35">
        <f t="shared" si="4"/>
        <v>40635.753617976166</v>
      </c>
      <c r="AA30" s="35">
        <f t="shared" si="4"/>
        <v>34830.64595826529</v>
      </c>
      <c r="AB30" s="35">
        <f t="shared" si="4"/>
        <v>29025.538298554406</v>
      </c>
      <c r="AC30" s="35">
        <f t="shared" si="4"/>
        <v>23220.430638843525</v>
      </c>
      <c r="AD30" s="35">
        <f t="shared" si="4"/>
        <v>17415.322979132645</v>
      </c>
      <c r="AE30" s="35">
        <f t="shared" si="4"/>
        <v>11610.215319421763</v>
      </c>
      <c r="AF30" s="35">
        <f t="shared" si="4"/>
        <v>5805.1076597108813</v>
      </c>
      <c r="AG30" s="35">
        <f t="shared" si="4"/>
        <v>0</v>
      </c>
      <c r="AH30" s="35">
        <f t="shared" si="4"/>
        <v>0</v>
      </c>
      <c r="AI30" s="35">
        <f t="shared" si="4"/>
        <v>0</v>
      </c>
      <c r="AJ30" s="35">
        <f t="shared" si="6"/>
        <v>0</v>
      </c>
      <c r="AK30" s="35">
        <f t="shared" si="6"/>
        <v>0</v>
      </c>
      <c r="AL30" s="35">
        <f t="shared" si="6"/>
        <v>0</v>
      </c>
      <c r="AM30" s="35">
        <f t="shared" si="6"/>
        <v>0</v>
      </c>
      <c r="AN30" s="35">
        <f t="shared" si="6"/>
        <v>0</v>
      </c>
      <c r="AO30" s="35">
        <f t="shared" si="6"/>
        <v>0</v>
      </c>
      <c r="AP30" s="35">
        <f t="shared" si="6"/>
        <v>0</v>
      </c>
      <c r="AQ30" s="35">
        <f t="shared" si="6"/>
        <v>0</v>
      </c>
      <c r="AR30" s="35">
        <f t="shared" si="6"/>
        <v>0</v>
      </c>
      <c r="AS30" s="35">
        <f t="shared" si="6"/>
        <v>0</v>
      </c>
      <c r="AT30" s="35">
        <f t="shared" si="6"/>
        <v>0</v>
      </c>
      <c r="AU30" s="35">
        <f t="shared" si="6"/>
        <v>0</v>
      </c>
      <c r="AV30" s="35">
        <f t="shared" si="6"/>
        <v>0</v>
      </c>
      <c r="AW30" s="35">
        <f t="shared" si="6"/>
        <v>0</v>
      </c>
    </row>
    <row r="31" spans="1:49" ht="12.75" x14ac:dyDescent="0.2">
      <c r="A31" s="32">
        <v>28</v>
      </c>
      <c r="B31" s="32">
        <v>1.8806204769046893</v>
      </c>
      <c r="C31" s="33">
        <f t="shared" si="3"/>
        <v>3200</v>
      </c>
      <c r="D31" s="32">
        <f>'44-story Example Building'!M41</f>
        <v>92800</v>
      </c>
      <c r="E31" s="35">
        <f t="shared" si="5"/>
        <v>174521.58025675517</v>
      </c>
      <c r="F31" s="35">
        <f t="shared" si="5"/>
        <v>168503.59473066014</v>
      </c>
      <c r="G31" s="35">
        <f t="shared" si="5"/>
        <v>162485.60920456515</v>
      </c>
      <c r="H31" s="35">
        <f t="shared" si="5"/>
        <v>156467.62367847015</v>
      </c>
      <c r="I31" s="35">
        <f t="shared" si="5"/>
        <v>150449.63815237515</v>
      </c>
      <c r="J31" s="35">
        <f t="shared" si="5"/>
        <v>144431.65262628015</v>
      </c>
      <c r="K31" s="35">
        <f t="shared" si="5"/>
        <v>138413.66710018512</v>
      </c>
      <c r="L31" s="35">
        <f t="shared" si="5"/>
        <v>132395.68157409012</v>
      </c>
      <c r="M31" s="35">
        <f t="shared" si="5"/>
        <v>126377.69604799512</v>
      </c>
      <c r="N31" s="35">
        <f t="shared" si="5"/>
        <v>120359.71052190011</v>
      </c>
      <c r="O31" s="35">
        <f t="shared" si="5"/>
        <v>114341.72499580511</v>
      </c>
      <c r="P31" s="35">
        <f t="shared" si="5"/>
        <v>108323.7394697101</v>
      </c>
      <c r="Q31" s="35">
        <f t="shared" si="5"/>
        <v>102305.7539436151</v>
      </c>
      <c r="R31" s="35">
        <f t="shared" si="5"/>
        <v>96287.768417520085</v>
      </c>
      <c r="S31" s="35">
        <f t="shared" si="5"/>
        <v>90269.782891425086</v>
      </c>
      <c r="T31" s="35">
        <f t="shared" si="5"/>
        <v>84251.797365330072</v>
      </c>
      <c r="U31" s="35">
        <f t="shared" si="4"/>
        <v>78233.811839235073</v>
      </c>
      <c r="V31" s="35">
        <f t="shared" si="4"/>
        <v>72215.826313140074</v>
      </c>
      <c r="W31" s="35">
        <f t="shared" si="4"/>
        <v>66197.840787045061</v>
      </c>
      <c r="X31" s="35">
        <f t="shared" si="4"/>
        <v>60179.855260950055</v>
      </c>
      <c r="Y31" s="35">
        <f t="shared" si="4"/>
        <v>54161.869734855049</v>
      </c>
      <c r="Z31" s="35">
        <f t="shared" si="4"/>
        <v>48143.884208760042</v>
      </c>
      <c r="AA31" s="35">
        <f t="shared" si="4"/>
        <v>42125.898682665036</v>
      </c>
      <c r="AB31" s="35">
        <f t="shared" si="4"/>
        <v>36107.913156570037</v>
      </c>
      <c r="AC31" s="35">
        <f t="shared" si="4"/>
        <v>30089.927630475027</v>
      </c>
      <c r="AD31" s="35">
        <f t="shared" si="4"/>
        <v>24071.942104380021</v>
      </c>
      <c r="AE31" s="35">
        <f t="shared" si="4"/>
        <v>18053.956578285019</v>
      </c>
      <c r="AF31" s="35">
        <f t="shared" si="4"/>
        <v>12035.971052190011</v>
      </c>
      <c r="AG31" s="35">
        <f t="shared" si="4"/>
        <v>6017.9855260950053</v>
      </c>
      <c r="AH31" s="35">
        <f t="shared" si="4"/>
        <v>0</v>
      </c>
      <c r="AI31" s="35">
        <f t="shared" si="4"/>
        <v>0</v>
      </c>
      <c r="AJ31" s="35">
        <f t="shared" si="6"/>
        <v>0</v>
      </c>
      <c r="AK31" s="35">
        <f t="shared" si="6"/>
        <v>0</v>
      </c>
      <c r="AL31" s="35">
        <f t="shared" si="6"/>
        <v>0</v>
      </c>
      <c r="AM31" s="35">
        <f t="shared" si="6"/>
        <v>0</v>
      </c>
      <c r="AN31" s="35">
        <f t="shared" si="6"/>
        <v>0</v>
      </c>
      <c r="AO31" s="35">
        <f t="shared" si="6"/>
        <v>0</v>
      </c>
      <c r="AP31" s="35">
        <f t="shared" si="6"/>
        <v>0</v>
      </c>
      <c r="AQ31" s="35">
        <f t="shared" si="6"/>
        <v>0</v>
      </c>
      <c r="AR31" s="35">
        <f t="shared" si="6"/>
        <v>0</v>
      </c>
      <c r="AS31" s="35">
        <f t="shared" si="6"/>
        <v>0</v>
      </c>
      <c r="AT31" s="35">
        <f t="shared" si="6"/>
        <v>0</v>
      </c>
      <c r="AU31" s="35">
        <f t="shared" si="6"/>
        <v>0</v>
      </c>
      <c r="AV31" s="35">
        <f t="shared" si="6"/>
        <v>0</v>
      </c>
      <c r="AW31" s="35">
        <f t="shared" si="6"/>
        <v>0</v>
      </c>
    </row>
    <row r="32" spans="1:49" ht="12.75" x14ac:dyDescent="0.2">
      <c r="A32" s="32">
        <v>29</v>
      </c>
      <c r="B32" s="32">
        <v>1.9456498813127605</v>
      </c>
      <c r="C32" s="33">
        <f t="shared" si="3"/>
        <v>3200</v>
      </c>
      <c r="D32" s="32">
        <f>'44-story Example Building'!M42</f>
        <v>96000</v>
      </c>
      <c r="E32" s="35">
        <f t="shared" si="5"/>
        <v>186782.38860602502</v>
      </c>
      <c r="F32" s="35">
        <f t="shared" si="5"/>
        <v>180556.30898582417</v>
      </c>
      <c r="G32" s="35">
        <f t="shared" si="5"/>
        <v>174330.22936562335</v>
      </c>
      <c r="H32" s="35">
        <f t="shared" si="5"/>
        <v>168104.1497454225</v>
      </c>
      <c r="I32" s="35">
        <f t="shared" si="5"/>
        <v>161878.07012522168</v>
      </c>
      <c r="J32" s="35">
        <f t="shared" si="5"/>
        <v>155651.99050502083</v>
      </c>
      <c r="K32" s="35">
        <f t="shared" si="5"/>
        <v>149425.91088482001</v>
      </c>
      <c r="L32" s="35">
        <f t="shared" si="5"/>
        <v>143199.83126461916</v>
      </c>
      <c r="M32" s="35">
        <f t="shared" si="5"/>
        <v>136973.75164441834</v>
      </c>
      <c r="N32" s="35">
        <f t="shared" si="5"/>
        <v>130747.67202421751</v>
      </c>
      <c r="O32" s="35">
        <f t="shared" si="5"/>
        <v>124521.59240401667</v>
      </c>
      <c r="P32" s="35">
        <f t="shared" si="5"/>
        <v>118295.51278381584</v>
      </c>
      <c r="Q32" s="35">
        <f t="shared" si="5"/>
        <v>112069.433163615</v>
      </c>
      <c r="R32" s="35">
        <f t="shared" si="5"/>
        <v>105843.35354341417</v>
      </c>
      <c r="S32" s="35">
        <f t="shared" si="5"/>
        <v>99617.273923213332</v>
      </c>
      <c r="T32" s="35">
        <f t="shared" si="5"/>
        <v>93391.194303012511</v>
      </c>
      <c r="U32" s="35">
        <f t="shared" si="4"/>
        <v>87165.114682811676</v>
      </c>
      <c r="V32" s="35">
        <f t="shared" si="4"/>
        <v>80939.035062610841</v>
      </c>
      <c r="W32" s="35">
        <f t="shared" si="4"/>
        <v>74712.955442410006</v>
      </c>
      <c r="X32" s="35">
        <f t="shared" si="4"/>
        <v>68486.875822209171</v>
      </c>
      <c r="Y32" s="35">
        <f t="shared" si="4"/>
        <v>62260.796202008336</v>
      </c>
      <c r="Z32" s="35">
        <f t="shared" si="4"/>
        <v>56034.716581807501</v>
      </c>
      <c r="AA32" s="35">
        <f t="shared" si="4"/>
        <v>49808.636961606666</v>
      </c>
      <c r="AB32" s="35">
        <f t="shared" si="4"/>
        <v>43582.557341405838</v>
      </c>
      <c r="AC32" s="35">
        <f t="shared" si="4"/>
        <v>37356.477721205003</v>
      </c>
      <c r="AD32" s="35">
        <f t="shared" si="4"/>
        <v>31130.398101004168</v>
      </c>
      <c r="AE32" s="35">
        <f t="shared" si="4"/>
        <v>24904.318480803333</v>
      </c>
      <c r="AF32" s="35">
        <f t="shared" si="4"/>
        <v>18678.238860602502</v>
      </c>
      <c r="AG32" s="35">
        <f t="shared" si="4"/>
        <v>12452.159240401666</v>
      </c>
      <c r="AH32" s="35">
        <f t="shared" si="4"/>
        <v>6226.0796202008332</v>
      </c>
      <c r="AI32" s="35">
        <f t="shared" si="4"/>
        <v>0</v>
      </c>
      <c r="AJ32" s="35">
        <f t="shared" si="6"/>
        <v>0</v>
      </c>
      <c r="AK32" s="35">
        <f t="shared" si="6"/>
        <v>0</v>
      </c>
      <c r="AL32" s="35">
        <f t="shared" si="6"/>
        <v>0</v>
      </c>
      <c r="AM32" s="35">
        <f t="shared" si="6"/>
        <v>0</v>
      </c>
      <c r="AN32" s="35">
        <f t="shared" si="6"/>
        <v>0</v>
      </c>
      <c r="AO32" s="35">
        <f t="shared" si="6"/>
        <v>0</v>
      </c>
      <c r="AP32" s="35">
        <f t="shared" si="6"/>
        <v>0</v>
      </c>
      <c r="AQ32" s="35">
        <f t="shared" si="6"/>
        <v>0</v>
      </c>
      <c r="AR32" s="35">
        <f t="shared" si="6"/>
        <v>0</v>
      </c>
      <c r="AS32" s="35">
        <f t="shared" si="6"/>
        <v>0</v>
      </c>
      <c r="AT32" s="35">
        <f t="shared" si="6"/>
        <v>0</v>
      </c>
      <c r="AU32" s="35">
        <f t="shared" si="6"/>
        <v>0</v>
      </c>
      <c r="AV32" s="35">
        <f t="shared" si="6"/>
        <v>0</v>
      </c>
      <c r="AW32" s="35">
        <f t="shared" si="6"/>
        <v>0</v>
      </c>
    </row>
    <row r="33" spans="1:49" ht="12.75" x14ac:dyDescent="0.2">
      <c r="A33" s="32">
        <v>30</v>
      </c>
      <c r="B33" s="32">
        <v>2.0088106246746231</v>
      </c>
      <c r="C33" s="33">
        <f t="shared" si="3"/>
        <v>3200</v>
      </c>
      <c r="D33" s="32">
        <f>'44-story Example Building'!M43</f>
        <v>99200</v>
      </c>
      <c r="E33" s="35">
        <f t="shared" si="5"/>
        <v>199274.01396772263</v>
      </c>
      <c r="F33" s="35">
        <f t="shared" si="5"/>
        <v>192845.81996876383</v>
      </c>
      <c r="G33" s="35">
        <f t="shared" si="5"/>
        <v>186417.62596980503</v>
      </c>
      <c r="H33" s="35">
        <f t="shared" si="5"/>
        <v>179989.43197084623</v>
      </c>
      <c r="I33" s="35">
        <f t="shared" si="5"/>
        <v>173561.23797188743</v>
      </c>
      <c r="J33" s="35">
        <f t="shared" si="5"/>
        <v>167133.04397292863</v>
      </c>
      <c r="K33" s="35">
        <f t="shared" si="5"/>
        <v>160704.84997396986</v>
      </c>
      <c r="L33" s="35">
        <f t="shared" si="5"/>
        <v>154276.65597501106</v>
      </c>
      <c r="M33" s="35">
        <f t="shared" si="5"/>
        <v>147848.46197605226</v>
      </c>
      <c r="N33" s="35">
        <f t="shared" si="5"/>
        <v>141420.26797709346</v>
      </c>
      <c r="O33" s="35">
        <f t="shared" si="5"/>
        <v>134992.07397813466</v>
      </c>
      <c r="P33" s="35">
        <f t="shared" si="5"/>
        <v>128563.87997917588</v>
      </c>
      <c r="Q33" s="35">
        <f t="shared" si="5"/>
        <v>122135.68598021708</v>
      </c>
      <c r="R33" s="35">
        <f t="shared" si="5"/>
        <v>115707.4919812583</v>
      </c>
      <c r="S33" s="35">
        <f t="shared" si="5"/>
        <v>109279.2979822995</v>
      </c>
      <c r="T33" s="35">
        <f t="shared" si="5"/>
        <v>102851.1039833407</v>
      </c>
      <c r="U33" s="35">
        <f t="shared" si="4"/>
        <v>96422.909984381913</v>
      </c>
      <c r="V33" s="35">
        <f t="shared" si="4"/>
        <v>89994.715985423114</v>
      </c>
      <c r="W33" s="35">
        <f t="shared" si="4"/>
        <v>83566.521986464315</v>
      </c>
      <c r="X33" s="35">
        <f t="shared" si="4"/>
        <v>77138.32798750553</v>
      </c>
      <c r="Y33" s="35">
        <f t="shared" si="4"/>
        <v>70710.133988546731</v>
      </c>
      <c r="Z33" s="35">
        <f t="shared" si="4"/>
        <v>64281.93998958794</v>
      </c>
      <c r="AA33" s="35">
        <f t="shared" si="4"/>
        <v>57853.745990629148</v>
      </c>
      <c r="AB33" s="35">
        <f t="shared" si="4"/>
        <v>51425.551991670349</v>
      </c>
      <c r="AC33" s="35">
        <f t="shared" si="4"/>
        <v>44997.357992711557</v>
      </c>
      <c r="AD33" s="35">
        <f t="shared" si="4"/>
        <v>38569.163993752765</v>
      </c>
      <c r="AE33" s="35">
        <f t="shared" si="4"/>
        <v>32140.96999479397</v>
      </c>
      <c r="AF33" s="35">
        <f t="shared" si="4"/>
        <v>25712.775995835174</v>
      </c>
      <c r="AG33" s="35">
        <f t="shared" si="4"/>
        <v>19284.581996876383</v>
      </c>
      <c r="AH33" s="35">
        <f t="shared" si="4"/>
        <v>12856.387997917587</v>
      </c>
      <c r="AI33" s="35">
        <f t="shared" si="4"/>
        <v>6428.1939989587936</v>
      </c>
      <c r="AJ33" s="35">
        <f t="shared" si="6"/>
        <v>0</v>
      </c>
      <c r="AK33" s="35">
        <f t="shared" si="6"/>
        <v>0</v>
      </c>
      <c r="AL33" s="35">
        <f t="shared" si="6"/>
        <v>0</v>
      </c>
      <c r="AM33" s="35">
        <f t="shared" si="6"/>
        <v>0</v>
      </c>
      <c r="AN33" s="35">
        <f t="shared" si="6"/>
        <v>0</v>
      </c>
      <c r="AO33" s="35">
        <f t="shared" si="6"/>
        <v>0</v>
      </c>
      <c r="AP33" s="35">
        <f t="shared" si="6"/>
        <v>0</v>
      </c>
      <c r="AQ33" s="35">
        <f t="shared" si="6"/>
        <v>0</v>
      </c>
      <c r="AR33" s="35">
        <f t="shared" si="6"/>
        <v>0</v>
      </c>
      <c r="AS33" s="35">
        <f t="shared" si="6"/>
        <v>0</v>
      </c>
      <c r="AT33" s="35">
        <f t="shared" si="6"/>
        <v>0</v>
      </c>
      <c r="AU33" s="35">
        <f t="shared" si="6"/>
        <v>0</v>
      </c>
      <c r="AV33" s="35">
        <f t="shared" si="6"/>
        <v>0</v>
      </c>
      <c r="AW33" s="35">
        <f t="shared" si="6"/>
        <v>0</v>
      </c>
    </row>
    <row r="34" spans="1:49" ht="12.75" x14ac:dyDescent="0.2">
      <c r="A34" s="32">
        <v>31</v>
      </c>
      <c r="B34" s="32">
        <v>2.0704764391995187</v>
      </c>
      <c r="C34" s="33">
        <f t="shared" si="3"/>
        <v>3200</v>
      </c>
      <c r="D34" s="32">
        <f>'44-story Example Building'!M44</f>
        <v>102400</v>
      </c>
      <c r="E34" s="35">
        <f t="shared" si="5"/>
        <v>212016.78737403071</v>
      </c>
      <c r="F34" s="35">
        <f t="shared" si="5"/>
        <v>205391.26276859225</v>
      </c>
      <c r="G34" s="35">
        <f t="shared" si="5"/>
        <v>198765.73816315379</v>
      </c>
      <c r="H34" s="35">
        <f t="shared" si="5"/>
        <v>192140.21355771535</v>
      </c>
      <c r="I34" s="35">
        <f t="shared" si="5"/>
        <v>185514.68895227689</v>
      </c>
      <c r="J34" s="35">
        <f t="shared" si="5"/>
        <v>178889.16434683843</v>
      </c>
      <c r="K34" s="35">
        <f t="shared" si="5"/>
        <v>172263.63974139997</v>
      </c>
      <c r="L34" s="35">
        <f t="shared" si="5"/>
        <v>165638.1151359615</v>
      </c>
      <c r="M34" s="35">
        <f t="shared" si="5"/>
        <v>159012.59053052304</v>
      </c>
      <c r="N34" s="35">
        <f t="shared" si="5"/>
        <v>152387.06592508458</v>
      </c>
      <c r="O34" s="35">
        <f t="shared" si="5"/>
        <v>145761.54131964612</v>
      </c>
      <c r="P34" s="35">
        <f t="shared" si="5"/>
        <v>139136.01671420765</v>
      </c>
      <c r="Q34" s="35">
        <f t="shared" si="5"/>
        <v>132510.49210876919</v>
      </c>
      <c r="R34" s="35">
        <f t="shared" si="5"/>
        <v>125884.96750333074</v>
      </c>
      <c r="S34" s="35">
        <f t="shared" si="5"/>
        <v>119259.44289789228</v>
      </c>
      <c r="T34" s="35">
        <f t="shared" ref="T34:AI46" si="7">IF($D34-T$2 &gt; 0, $B34*($D34-T$2),0)</f>
        <v>112633.91829245382</v>
      </c>
      <c r="U34" s="35">
        <f t="shared" si="7"/>
        <v>106008.39368701536</v>
      </c>
      <c r="V34" s="35">
        <f t="shared" si="7"/>
        <v>99382.869081576893</v>
      </c>
      <c r="W34" s="35">
        <f t="shared" si="7"/>
        <v>92757.344476138445</v>
      </c>
      <c r="X34" s="35">
        <f t="shared" si="7"/>
        <v>86131.819870699983</v>
      </c>
      <c r="Y34" s="35">
        <f t="shared" si="7"/>
        <v>79506.29526526152</v>
      </c>
      <c r="Z34" s="35">
        <f t="shared" si="7"/>
        <v>72880.770659823058</v>
      </c>
      <c r="AA34" s="35">
        <f t="shared" si="7"/>
        <v>66255.246054384595</v>
      </c>
      <c r="AB34" s="35">
        <f t="shared" si="7"/>
        <v>59629.72144894614</v>
      </c>
      <c r="AC34" s="35">
        <f t="shared" si="7"/>
        <v>53004.196843507678</v>
      </c>
      <c r="AD34" s="35">
        <f t="shared" si="7"/>
        <v>46378.672238069223</v>
      </c>
      <c r="AE34" s="35">
        <f t="shared" si="7"/>
        <v>39753.14763263076</v>
      </c>
      <c r="AF34" s="35">
        <f t="shared" si="7"/>
        <v>33127.623027192298</v>
      </c>
      <c r="AG34" s="35">
        <f t="shared" si="7"/>
        <v>26502.098421753839</v>
      </c>
      <c r="AH34" s="35">
        <f t="shared" si="7"/>
        <v>19876.57381631538</v>
      </c>
      <c r="AI34" s="35">
        <f t="shared" si="7"/>
        <v>13251.049210876919</v>
      </c>
      <c r="AJ34" s="35">
        <f t="shared" si="6"/>
        <v>6625.5246054384597</v>
      </c>
      <c r="AK34" s="35">
        <f t="shared" si="6"/>
        <v>0</v>
      </c>
      <c r="AL34" s="35">
        <f t="shared" si="6"/>
        <v>0</v>
      </c>
      <c r="AM34" s="35">
        <f t="shared" si="6"/>
        <v>0</v>
      </c>
      <c r="AN34" s="35">
        <f t="shared" si="6"/>
        <v>0</v>
      </c>
      <c r="AO34" s="35">
        <f t="shared" si="6"/>
        <v>0</v>
      </c>
      <c r="AP34" s="35">
        <f t="shared" si="6"/>
        <v>0</v>
      </c>
      <c r="AQ34" s="35">
        <f t="shared" si="6"/>
        <v>0</v>
      </c>
      <c r="AR34" s="35">
        <f t="shared" si="6"/>
        <v>0</v>
      </c>
      <c r="AS34" s="35">
        <f t="shared" si="6"/>
        <v>0</v>
      </c>
      <c r="AT34" s="35">
        <f t="shared" si="6"/>
        <v>0</v>
      </c>
      <c r="AU34" s="35">
        <f t="shared" si="6"/>
        <v>0</v>
      </c>
      <c r="AV34" s="35">
        <f t="shared" si="6"/>
        <v>0</v>
      </c>
      <c r="AW34" s="35">
        <f t="shared" si="6"/>
        <v>0</v>
      </c>
    </row>
    <row r="35" spans="1:49" ht="12.75" x14ac:dyDescent="0.2">
      <c r="A35" s="32">
        <v>32</v>
      </c>
      <c r="B35" s="32">
        <v>2.130273592678205</v>
      </c>
      <c r="C35" s="33">
        <f t="shared" si="3"/>
        <v>3200</v>
      </c>
      <c r="D35" s="32">
        <f>'44-story Example Building'!M45</f>
        <v>105600</v>
      </c>
      <c r="E35" s="35">
        <f t="shared" ref="E35:T46" si="8">IF($D35-E$2 &gt; 0, $B35*($D35-E$2),0)</f>
        <v>224956.89138681846</v>
      </c>
      <c r="F35" s="35">
        <f t="shared" si="8"/>
        <v>218140.01589024821</v>
      </c>
      <c r="G35" s="35">
        <f t="shared" si="8"/>
        <v>211323.14039367795</v>
      </c>
      <c r="H35" s="35">
        <f t="shared" si="8"/>
        <v>204506.26489710767</v>
      </c>
      <c r="I35" s="35">
        <f t="shared" si="8"/>
        <v>197689.38940053742</v>
      </c>
      <c r="J35" s="35">
        <f t="shared" si="8"/>
        <v>190872.51390396716</v>
      </c>
      <c r="K35" s="35">
        <f t="shared" si="8"/>
        <v>184055.63840739691</v>
      </c>
      <c r="L35" s="35">
        <f t="shared" si="8"/>
        <v>177238.76291082666</v>
      </c>
      <c r="M35" s="35">
        <f t="shared" si="8"/>
        <v>170421.8874142564</v>
      </c>
      <c r="N35" s="35">
        <f t="shared" si="8"/>
        <v>163605.01191768615</v>
      </c>
      <c r="O35" s="35">
        <f t="shared" si="8"/>
        <v>156788.13642111589</v>
      </c>
      <c r="P35" s="35">
        <f t="shared" si="8"/>
        <v>149971.26092454564</v>
      </c>
      <c r="Q35" s="35">
        <f t="shared" si="8"/>
        <v>143154.38542797539</v>
      </c>
      <c r="R35" s="35">
        <f t="shared" si="8"/>
        <v>136337.50993140513</v>
      </c>
      <c r="S35" s="35">
        <f t="shared" si="8"/>
        <v>129520.63443483486</v>
      </c>
      <c r="T35" s="35">
        <f t="shared" si="8"/>
        <v>122703.75893826461</v>
      </c>
      <c r="U35" s="35">
        <f t="shared" si="7"/>
        <v>115886.88344169436</v>
      </c>
      <c r="V35" s="35">
        <f t="shared" si="7"/>
        <v>109070.0079451241</v>
      </c>
      <c r="W35" s="35">
        <f t="shared" si="7"/>
        <v>102253.13244855384</v>
      </c>
      <c r="X35" s="35">
        <f t="shared" si="7"/>
        <v>95436.256951983582</v>
      </c>
      <c r="Y35" s="35">
        <f t="shared" si="7"/>
        <v>88619.381455413328</v>
      </c>
      <c r="Z35" s="35">
        <f t="shared" si="7"/>
        <v>81802.505958843074</v>
      </c>
      <c r="AA35" s="35">
        <f t="shared" si="7"/>
        <v>74985.63046227282</v>
      </c>
      <c r="AB35" s="35">
        <f t="shared" si="7"/>
        <v>68168.754965702567</v>
      </c>
      <c r="AC35" s="35">
        <f t="shared" si="7"/>
        <v>61351.879469132306</v>
      </c>
      <c r="AD35" s="35">
        <f t="shared" si="7"/>
        <v>54535.003972562052</v>
      </c>
      <c r="AE35" s="35">
        <f t="shared" si="7"/>
        <v>47718.128475991791</v>
      </c>
      <c r="AF35" s="35">
        <f t="shared" si="7"/>
        <v>40901.252979421537</v>
      </c>
      <c r="AG35" s="35">
        <f t="shared" si="7"/>
        <v>34084.377482851283</v>
      </c>
      <c r="AH35" s="35">
        <f t="shared" si="7"/>
        <v>27267.501986281026</v>
      </c>
      <c r="AI35" s="35">
        <f t="shared" si="7"/>
        <v>20450.626489710769</v>
      </c>
      <c r="AJ35" s="35">
        <f t="shared" ref="AJ35:AW46" si="9">IF($D35-AJ$2 &gt; 0, $B35*($D35-AJ$2),0)</f>
        <v>13633.750993140513</v>
      </c>
      <c r="AK35" s="35">
        <f t="shared" si="9"/>
        <v>6816.8754965702565</v>
      </c>
      <c r="AL35" s="35">
        <f t="shared" si="9"/>
        <v>0</v>
      </c>
      <c r="AM35" s="35">
        <f t="shared" si="9"/>
        <v>0</v>
      </c>
      <c r="AN35" s="35">
        <f t="shared" si="9"/>
        <v>0</v>
      </c>
      <c r="AO35" s="35">
        <f t="shared" si="9"/>
        <v>0</v>
      </c>
      <c r="AP35" s="35">
        <f t="shared" si="9"/>
        <v>0</v>
      </c>
      <c r="AQ35" s="35">
        <f t="shared" si="9"/>
        <v>0</v>
      </c>
      <c r="AR35" s="35">
        <f t="shared" si="9"/>
        <v>0</v>
      </c>
      <c r="AS35" s="35">
        <f t="shared" si="9"/>
        <v>0</v>
      </c>
      <c r="AT35" s="35">
        <f t="shared" si="9"/>
        <v>0</v>
      </c>
      <c r="AU35" s="35">
        <f t="shared" si="9"/>
        <v>0</v>
      </c>
      <c r="AV35" s="35">
        <f t="shared" si="9"/>
        <v>0</v>
      </c>
      <c r="AW35" s="35">
        <f t="shared" si="9"/>
        <v>0</v>
      </c>
    </row>
    <row r="36" spans="1:49" ht="12.75" x14ac:dyDescent="0.2">
      <c r="A36" s="32">
        <v>33</v>
      </c>
      <c r="B36" s="32">
        <v>2.1878283529014411</v>
      </c>
      <c r="C36" s="33">
        <f t="shared" si="3"/>
        <v>3200</v>
      </c>
      <c r="D36" s="32">
        <f>'44-story Example Building'!M46</f>
        <v>108800</v>
      </c>
      <c r="E36" s="35">
        <f t="shared" si="8"/>
        <v>238035.7247956768</v>
      </c>
      <c r="F36" s="35">
        <f t="shared" si="8"/>
        <v>231034.67406639218</v>
      </c>
      <c r="G36" s="35">
        <f t="shared" si="8"/>
        <v>224033.62333710757</v>
      </c>
      <c r="H36" s="35">
        <f t="shared" si="8"/>
        <v>217032.57260782295</v>
      </c>
      <c r="I36" s="35">
        <f t="shared" si="8"/>
        <v>210031.52187853833</v>
      </c>
      <c r="J36" s="35">
        <f t="shared" si="8"/>
        <v>203030.47114925372</v>
      </c>
      <c r="K36" s="35">
        <f t="shared" si="8"/>
        <v>196029.42041996913</v>
      </c>
      <c r="L36" s="35">
        <f t="shared" si="8"/>
        <v>189028.36969068451</v>
      </c>
      <c r="M36" s="35">
        <f t="shared" si="8"/>
        <v>182027.3189613999</v>
      </c>
      <c r="N36" s="35">
        <f t="shared" si="8"/>
        <v>175026.26823211528</v>
      </c>
      <c r="O36" s="35">
        <f t="shared" si="8"/>
        <v>168025.21750283067</v>
      </c>
      <c r="P36" s="35">
        <f t="shared" si="8"/>
        <v>161024.16677354605</v>
      </c>
      <c r="Q36" s="35">
        <f t="shared" si="8"/>
        <v>154023.11604426146</v>
      </c>
      <c r="R36" s="35">
        <f t="shared" si="8"/>
        <v>147022.06531497685</v>
      </c>
      <c r="S36" s="35">
        <f t="shared" si="8"/>
        <v>140021.01458569223</v>
      </c>
      <c r="T36" s="35">
        <f t="shared" si="8"/>
        <v>133019.96385640762</v>
      </c>
      <c r="U36" s="35">
        <f t="shared" si="7"/>
        <v>126018.913127123</v>
      </c>
      <c r="V36" s="35">
        <f t="shared" si="7"/>
        <v>119017.8623978384</v>
      </c>
      <c r="W36" s="35">
        <f t="shared" si="7"/>
        <v>112016.81166855378</v>
      </c>
      <c r="X36" s="35">
        <f t="shared" si="7"/>
        <v>105015.76093926917</v>
      </c>
      <c r="Y36" s="35">
        <f t="shared" si="7"/>
        <v>98014.710209984565</v>
      </c>
      <c r="Z36" s="35">
        <f t="shared" si="7"/>
        <v>91013.659480699949</v>
      </c>
      <c r="AA36" s="35">
        <f t="shared" si="7"/>
        <v>84012.608751415333</v>
      </c>
      <c r="AB36" s="35">
        <f t="shared" si="7"/>
        <v>77011.558022130732</v>
      </c>
      <c r="AC36" s="35">
        <f t="shared" si="7"/>
        <v>70010.507292846116</v>
      </c>
      <c r="AD36" s="35">
        <f t="shared" si="7"/>
        <v>63009.4565635615</v>
      </c>
      <c r="AE36" s="35">
        <f t="shared" si="7"/>
        <v>56008.405834276891</v>
      </c>
      <c r="AF36" s="35">
        <f t="shared" si="7"/>
        <v>49007.355104992283</v>
      </c>
      <c r="AG36" s="35">
        <f t="shared" si="7"/>
        <v>42006.304375707667</v>
      </c>
      <c r="AH36" s="35">
        <f t="shared" si="7"/>
        <v>35005.253646423058</v>
      </c>
      <c r="AI36" s="35">
        <f t="shared" si="7"/>
        <v>28004.202917138446</v>
      </c>
      <c r="AJ36" s="35">
        <f t="shared" si="9"/>
        <v>21003.152187853833</v>
      </c>
      <c r="AK36" s="35">
        <f t="shared" si="9"/>
        <v>14002.101458569223</v>
      </c>
      <c r="AL36" s="35">
        <f t="shared" si="9"/>
        <v>7001.0507292846114</v>
      </c>
      <c r="AM36" s="35">
        <f t="shared" si="9"/>
        <v>0</v>
      </c>
      <c r="AN36" s="35">
        <f t="shared" si="9"/>
        <v>0</v>
      </c>
      <c r="AO36" s="35">
        <f t="shared" si="9"/>
        <v>0</v>
      </c>
      <c r="AP36" s="35">
        <f t="shared" si="9"/>
        <v>0</v>
      </c>
      <c r="AQ36" s="35">
        <f t="shared" si="9"/>
        <v>0</v>
      </c>
      <c r="AR36" s="35">
        <f t="shared" si="9"/>
        <v>0</v>
      </c>
      <c r="AS36" s="35">
        <f t="shared" si="9"/>
        <v>0</v>
      </c>
      <c r="AT36" s="35">
        <f t="shared" si="9"/>
        <v>0</v>
      </c>
      <c r="AU36" s="35">
        <f t="shared" si="9"/>
        <v>0</v>
      </c>
      <c r="AV36" s="35">
        <f t="shared" si="9"/>
        <v>0</v>
      </c>
      <c r="AW36" s="35">
        <f t="shared" si="9"/>
        <v>0</v>
      </c>
    </row>
    <row r="37" spans="1:49" ht="12.75" x14ac:dyDescent="0.2">
      <c r="A37" s="32">
        <v>34</v>
      </c>
      <c r="B37" s="32">
        <v>2.2438881842877092</v>
      </c>
      <c r="C37" s="33">
        <f t="shared" si="3"/>
        <v>3200</v>
      </c>
      <c r="D37" s="32">
        <f>'44-story Example Building'!M47</f>
        <v>112000</v>
      </c>
      <c r="E37" s="35">
        <f t="shared" si="8"/>
        <v>251315.47664022344</v>
      </c>
      <c r="F37" s="35">
        <f t="shared" si="8"/>
        <v>244135.03445050278</v>
      </c>
      <c r="G37" s="35">
        <f t="shared" si="8"/>
        <v>236954.59226078208</v>
      </c>
      <c r="H37" s="35">
        <f t="shared" si="8"/>
        <v>229774.15007106142</v>
      </c>
      <c r="I37" s="35">
        <f t="shared" si="8"/>
        <v>222593.70788134076</v>
      </c>
      <c r="J37" s="35">
        <f t="shared" si="8"/>
        <v>215413.26569162009</v>
      </c>
      <c r="K37" s="35">
        <f t="shared" si="8"/>
        <v>208232.8235018994</v>
      </c>
      <c r="L37" s="35">
        <f t="shared" si="8"/>
        <v>201052.38131217874</v>
      </c>
      <c r="M37" s="35">
        <f t="shared" si="8"/>
        <v>193871.93912245808</v>
      </c>
      <c r="N37" s="35">
        <f t="shared" si="8"/>
        <v>186691.49693273741</v>
      </c>
      <c r="O37" s="35">
        <f t="shared" si="8"/>
        <v>179511.05474301675</v>
      </c>
      <c r="P37" s="35">
        <f t="shared" si="8"/>
        <v>172330.61255329606</v>
      </c>
      <c r="Q37" s="35">
        <f t="shared" si="8"/>
        <v>165150.17036357539</v>
      </c>
      <c r="R37" s="35">
        <f t="shared" si="8"/>
        <v>157969.72817385473</v>
      </c>
      <c r="S37" s="35">
        <f t="shared" si="8"/>
        <v>150789.28598413407</v>
      </c>
      <c r="T37" s="35">
        <f t="shared" si="8"/>
        <v>143608.84379441338</v>
      </c>
      <c r="U37" s="35">
        <f t="shared" si="7"/>
        <v>136428.40160469271</v>
      </c>
      <c r="V37" s="35">
        <f t="shared" si="7"/>
        <v>129247.95941497205</v>
      </c>
      <c r="W37" s="35">
        <f t="shared" si="7"/>
        <v>122067.51722525139</v>
      </c>
      <c r="X37" s="35">
        <f t="shared" si="7"/>
        <v>114887.07503553071</v>
      </c>
      <c r="Y37" s="35">
        <f t="shared" si="7"/>
        <v>107706.63284581005</v>
      </c>
      <c r="Z37" s="35">
        <f t="shared" si="7"/>
        <v>100526.19065608937</v>
      </c>
      <c r="AA37" s="35">
        <f t="shared" si="7"/>
        <v>93345.748466368706</v>
      </c>
      <c r="AB37" s="35">
        <f t="shared" si="7"/>
        <v>86165.306276648029</v>
      </c>
      <c r="AC37" s="35">
        <f t="shared" si="7"/>
        <v>78984.864086927366</v>
      </c>
      <c r="AD37" s="35">
        <f t="shared" si="7"/>
        <v>71804.421897206688</v>
      </c>
      <c r="AE37" s="35">
        <f t="shared" si="7"/>
        <v>64623.979707486025</v>
      </c>
      <c r="AF37" s="35">
        <f t="shared" si="7"/>
        <v>57443.537517765355</v>
      </c>
      <c r="AG37" s="35">
        <f t="shared" si="7"/>
        <v>50263.095328044685</v>
      </c>
      <c r="AH37" s="35">
        <f t="shared" si="7"/>
        <v>43082.653138324014</v>
      </c>
      <c r="AI37" s="35">
        <f t="shared" si="7"/>
        <v>35902.210948603344</v>
      </c>
      <c r="AJ37" s="35">
        <f t="shared" si="9"/>
        <v>28721.768758882678</v>
      </c>
      <c r="AK37" s="35">
        <f t="shared" si="9"/>
        <v>21541.326569162007</v>
      </c>
      <c r="AL37" s="35">
        <f t="shared" si="9"/>
        <v>14360.884379441339</v>
      </c>
      <c r="AM37" s="35">
        <f t="shared" si="9"/>
        <v>7180.4421897206694</v>
      </c>
      <c r="AN37" s="35">
        <f t="shared" si="9"/>
        <v>0</v>
      </c>
      <c r="AO37" s="35">
        <f t="shared" si="9"/>
        <v>0</v>
      </c>
      <c r="AP37" s="35">
        <f t="shared" si="9"/>
        <v>0</v>
      </c>
      <c r="AQ37" s="35">
        <f t="shared" si="9"/>
        <v>0</v>
      </c>
      <c r="AR37" s="35">
        <f t="shared" si="9"/>
        <v>0</v>
      </c>
      <c r="AS37" s="35">
        <f t="shared" si="9"/>
        <v>0</v>
      </c>
      <c r="AT37" s="35">
        <f t="shared" si="9"/>
        <v>0</v>
      </c>
      <c r="AU37" s="35">
        <f t="shared" si="9"/>
        <v>0</v>
      </c>
      <c r="AV37" s="35">
        <f t="shared" si="9"/>
        <v>0</v>
      </c>
      <c r="AW37" s="35">
        <f t="shared" si="9"/>
        <v>0</v>
      </c>
    </row>
    <row r="38" spans="1:49" ht="12.75" x14ac:dyDescent="0.2">
      <c r="A38" s="32">
        <v>35</v>
      </c>
      <c r="B38" s="32">
        <v>2.2977056224185275</v>
      </c>
      <c r="C38" s="33">
        <f t="shared" si="3"/>
        <v>3200</v>
      </c>
      <c r="D38" s="32">
        <f>'44-story Example Building'!M48</f>
        <v>115200</v>
      </c>
      <c r="E38" s="35">
        <f t="shared" si="8"/>
        <v>264695.68770261435</v>
      </c>
      <c r="F38" s="35">
        <f t="shared" si="8"/>
        <v>257343.02971087507</v>
      </c>
      <c r="G38" s="35">
        <f t="shared" si="8"/>
        <v>249990.37171913579</v>
      </c>
      <c r="H38" s="35">
        <f t="shared" si="8"/>
        <v>242637.71372739651</v>
      </c>
      <c r="I38" s="35">
        <f t="shared" si="8"/>
        <v>235285.05573565722</v>
      </c>
      <c r="J38" s="35">
        <f t="shared" si="8"/>
        <v>227932.39774391791</v>
      </c>
      <c r="K38" s="35">
        <f t="shared" si="8"/>
        <v>220579.73975217863</v>
      </c>
      <c r="L38" s="35">
        <f t="shared" si="8"/>
        <v>213227.08176043935</v>
      </c>
      <c r="M38" s="35">
        <f t="shared" si="8"/>
        <v>205874.42376870007</v>
      </c>
      <c r="N38" s="35">
        <f t="shared" si="8"/>
        <v>198521.76577696076</v>
      </c>
      <c r="O38" s="35">
        <f t="shared" si="8"/>
        <v>191169.10778522148</v>
      </c>
      <c r="P38" s="35">
        <f t="shared" si="8"/>
        <v>183816.4497934822</v>
      </c>
      <c r="Q38" s="35">
        <f t="shared" si="8"/>
        <v>176463.79180174292</v>
      </c>
      <c r="R38" s="35">
        <f t="shared" si="8"/>
        <v>169111.13381000364</v>
      </c>
      <c r="S38" s="35">
        <f t="shared" si="8"/>
        <v>161758.47581826433</v>
      </c>
      <c r="T38" s="35">
        <f t="shared" si="8"/>
        <v>154405.81782652505</v>
      </c>
      <c r="U38" s="35">
        <f t="shared" si="7"/>
        <v>147053.15983478577</v>
      </c>
      <c r="V38" s="35">
        <f t="shared" si="7"/>
        <v>139700.50184304648</v>
      </c>
      <c r="W38" s="35">
        <f t="shared" si="7"/>
        <v>132347.84385130717</v>
      </c>
      <c r="X38" s="35">
        <f t="shared" si="7"/>
        <v>124995.18585956789</v>
      </c>
      <c r="Y38" s="35">
        <f t="shared" si="7"/>
        <v>117642.52786782861</v>
      </c>
      <c r="Z38" s="35">
        <f t="shared" si="7"/>
        <v>110289.86987608932</v>
      </c>
      <c r="AA38" s="35">
        <f t="shared" si="7"/>
        <v>102937.21188435004</v>
      </c>
      <c r="AB38" s="35">
        <f t="shared" si="7"/>
        <v>95584.55389261074</v>
      </c>
      <c r="AC38" s="35">
        <f t="shared" si="7"/>
        <v>88231.895900871459</v>
      </c>
      <c r="AD38" s="35">
        <f t="shared" si="7"/>
        <v>80879.237909132164</v>
      </c>
      <c r="AE38" s="35">
        <f t="shared" si="7"/>
        <v>73526.579917392883</v>
      </c>
      <c r="AF38" s="35">
        <f t="shared" si="7"/>
        <v>66173.921925653587</v>
      </c>
      <c r="AG38" s="35">
        <f t="shared" si="7"/>
        <v>58821.263933914306</v>
      </c>
      <c r="AH38" s="35">
        <f t="shared" si="7"/>
        <v>51468.605942175018</v>
      </c>
      <c r="AI38" s="35">
        <f t="shared" si="7"/>
        <v>44115.94795043573</v>
      </c>
      <c r="AJ38" s="35">
        <f t="shared" si="9"/>
        <v>36763.289958696441</v>
      </c>
      <c r="AK38" s="35">
        <f t="shared" si="9"/>
        <v>29410.631966957153</v>
      </c>
      <c r="AL38" s="35">
        <f t="shared" si="9"/>
        <v>22057.973975217865</v>
      </c>
      <c r="AM38" s="35">
        <f t="shared" si="9"/>
        <v>14705.315983478577</v>
      </c>
      <c r="AN38" s="35">
        <f t="shared" si="9"/>
        <v>7352.6579917392883</v>
      </c>
      <c r="AO38" s="35">
        <f t="shared" si="9"/>
        <v>0</v>
      </c>
      <c r="AP38" s="35">
        <f t="shared" si="9"/>
        <v>0</v>
      </c>
      <c r="AQ38" s="35">
        <f t="shared" si="9"/>
        <v>0</v>
      </c>
      <c r="AR38" s="35">
        <f t="shared" si="9"/>
        <v>0</v>
      </c>
      <c r="AS38" s="35">
        <f t="shared" si="9"/>
        <v>0</v>
      </c>
      <c r="AT38" s="35">
        <f t="shared" si="9"/>
        <v>0</v>
      </c>
      <c r="AU38" s="35">
        <f t="shared" si="9"/>
        <v>0</v>
      </c>
      <c r="AV38" s="35">
        <f t="shared" si="9"/>
        <v>0</v>
      </c>
      <c r="AW38" s="35">
        <f t="shared" si="9"/>
        <v>0</v>
      </c>
    </row>
    <row r="39" spans="1:49" ht="12.75" x14ac:dyDescent="0.2">
      <c r="A39" s="32">
        <v>36</v>
      </c>
      <c r="B39" s="33">
        <v>2.349654399503136</v>
      </c>
      <c r="C39" s="33">
        <f t="shared" si="3"/>
        <v>3200</v>
      </c>
      <c r="D39" s="32">
        <f>'44-story Example Building'!M49</f>
        <v>118400</v>
      </c>
      <c r="E39" s="35">
        <f t="shared" si="8"/>
        <v>278199.08090117131</v>
      </c>
      <c r="F39" s="35">
        <f t="shared" si="8"/>
        <v>270680.18682276126</v>
      </c>
      <c r="G39" s="35">
        <f t="shared" si="8"/>
        <v>263161.29274435126</v>
      </c>
      <c r="H39" s="35">
        <f t="shared" si="8"/>
        <v>255642.3986659412</v>
      </c>
      <c r="I39" s="35">
        <f t="shared" si="8"/>
        <v>248123.50458753118</v>
      </c>
      <c r="J39" s="35">
        <f t="shared" si="8"/>
        <v>240604.61050912112</v>
      </c>
      <c r="K39" s="35">
        <f t="shared" si="8"/>
        <v>233085.71643071109</v>
      </c>
      <c r="L39" s="35">
        <f t="shared" si="8"/>
        <v>225566.82235230107</v>
      </c>
      <c r="M39" s="35">
        <f t="shared" si="8"/>
        <v>218047.92827389101</v>
      </c>
      <c r="N39" s="35">
        <f t="shared" si="8"/>
        <v>210529.03419548098</v>
      </c>
      <c r="O39" s="35">
        <f t="shared" si="8"/>
        <v>203010.14011707096</v>
      </c>
      <c r="P39" s="35">
        <f t="shared" si="8"/>
        <v>195491.24603866093</v>
      </c>
      <c r="Q39" s="35">
        <f t="shared" si="8"/>
        <v>187972.35196025087</v>
      </c>
      <c r="R39" s="35">
        <f t="shared" si="8"/>
        <v>180453.45788184085</v>
      </c>
      <c r="S39" s="35">
        <f t="shared" si="8"/>
        <v>172934.56380343082</v>
      </c>
      <c r="T39" s="35">
        <f t="shared" si="8"/>
        <v>165415.66972502077</v>
      </c>
      <c r="U39" s="35">
        <f t="shared" si="7"/>
        <v>157896.77564661074</v>
      </c>
      <c r="V39" s="35">
        <f t="shared" si="7"/>
        <v>150377.88156820071</v>
      </c>
      <c r="W39" s="35">
        <f t="shared" si="7"/>
        <v>142858.98748979068</v>
      </c>
      <c r="X39" s="35">
        <f t="shared" si="7"/>
        <v>135340.09341138063</v>
      </c>
      <c r="Y39" s="35">
        <f t="shared" si="7"/>
        <v>127821.1993329706</v>
      </c>
      <c r="Z39" s="35">
        <f t="shared" si="7"/>
        <v>120302.30525456056</v>
      </c>
      <c r="AA39" s="35">
        <f t="shared" si="7"/>
        <v>112783.41117615053</v>
      </c>
      <c r="AB39" s="35">
        <f t="shared" si="7"/>
        <v>105264.51709774049</v>
      </c>
      <c r="AC39" s="35">
        <f t="shared" si="7"/>
        <v>97745.623019330465</v>
      </c>
      <c r="AD39" s="35">
        <f t="shared" si="7"/>
        <v>90226.728940920424</v>
      </c>
      <c r="AE39" s="35">
        <f t="shared" si="7"/>
        <v>82707.834862510383</v>
      </c>
      <c r="AF39" s="35">
        <f t="shared" si="7"/>
        <v>75188.940784100356</v>
      </c>
      <c r="AG39" s="35">
        <f t="shared" si="7"/>
        <v>67670.046705690314</v>
      </c>
      <c r="AH39" s="35">
        <f t="shared" si="7"/>
        <v>60151.15262728028</v>
      </c>
      <c r="AI39" s="35">
        <f t="shared" si="7"/>
        <v>52632.258548870246</v>
      </c>
      <c r="AJ39" s="35">
        <f t="shared" si="9"/>
        <v>45113.364470460212</v>
      </c>
      <c r="AK39" s="35">
        <f t="shared" si="9"/>
        <v>37594.470392050178</v>
      </c>
      <c r="AL39" s="35">
        <f t="shared" si="9"/>
        <v>30075.57631364014</v>
      </c>
      <c r="AM39" s="35">
        <f t="shared" si="9"/>
        <v>22556.682235230106</v>
      </c>
      <c r="AN39" s="35">
        <f t="shared" si="9"/>
        <v>15037.78815682007</v>
      </c>
      <c r="AO39" s="35">
        <f t="shared" si="9"/>
        <v>7518.894078410035</v>
      </c>
      <c r="AP39" s="35">
        <f t="shared" si="9"/>
        <v>0</v>
      </c>
      <c r="AQ39" s="35">
        <f t="shared" si="9"/>
        <v>0</v>
      </c>
      <c r="AR39" s="35">
        <f t="shared" si="9"/>
        <v>0</v>
      </c>
      <c r="AS39" s="35">
        <f t="shared" si="9"/>
        <v>0</v>
      </c>
      <c r="AT39" s="35">
        <f t="shared" si="9"/>
        <v>0</v>
      </c>
      <c r="AU39" s="35">
        <f t="shared" si="9"/>
        <v>0</v>
      </c>
      <c r="AV39" s="35">
        <f t="shared" si="9"/>
        <v>0</v>
      </c>
      <c r="AW39" s="35">
        <f t="shared" si="9"/>
        <v>0</v>
      </c>
    </row>
    <row r="40" spans="1:49" ht="12.75" x14ac:dyDescent="0.2">
      <c r="A40" s="32">
        <v>37</v>
      </c>
      <c r="B40" s="33">
        <v>2.3993607833322939</v>
      </c>
      <c r="C40" s="33">
        <f t="shared" si="3"/>
        <v>3200</v>
      </c>
      <c r="D40" s="32">
        <f>'44-story Example Building'!M50</f>
        <v>121600</v>
      </c>
      <c r="E40" s="35">
        <f t="shared" si="8"/>
        <v>291762.27125320694</v>
      </c>
      <c r="F40" s="35">
        <f t="shared" si="8"/>
        <v>284084.31674654357</v>
      </c>
      <c r="G40" s="35">
        <f t="shared" si="8"/>
        <v>276406.36223988025</v>
      </c>
      <c r="H40" s="35">
        <f t="shared" si="8"/>
        <v>268728.40773321694</v>
      </c>
      <c r="I40" s="35">
        <f t="shared" si="8"/>
        <v>261050.45322655357</v>
      </c>
      <c r="J40" s="35">
        <f t="shared" si="8"/>
        <v>253372.49871989022</v>
      </c>
      <c r="K40" s="35">
        <f t="shared" si="8"/>
        <v>245694.54421322688</v>
      </c>
      <c r="L40" s="35">
        <f t="shared" si="8"/>
        <v>238016.58970656354</v>
      </c>
      <c r="M40" s="35">
        <f t="shared" si="8"/>
        <v>230338.63519990022</v>
      </c>
      <c r="N40" s="35">
        <f t="shared" si="8"/>
        <v>222660.68069323688</v>
      </c>
      <c r="O40" s="35">
        <f t="shared" si="8"/>
        <v>214982.72618657353</v>
      </c>
      <c r="P40" s="35">
        <f t="shared" si="8"/>
        <v>207304.77167991019</v>
      </c>
      <c r="Q40" s="35">
        <f t="shared" si="8"/>
        <v>199626.81717324685</v>
      </c>
      <c r="R40" s="35">
        <f t="shared" si="8"/>
        <v>191948.8626665835</v>
      </c>
      <c r="S40" s="35">
        <f t="shared" si="8"/>
        <v>184270.90815992016</v>
      </c>
      <c r="T40" s="35">
        <f t="shared" si="8"/>
        <v>176592.95365325682</v>
      </c>
      <c r="U40" s="35">
        <f t="shared" si="7"/>
        <v>168914.9991465935</v>
      </c>
      <c r="V40" s="35">
        <f t="shared" si="7"/>
        <v>161237.04463993016</v>
      </c>
      <c r="W40" s="35">
        <f t="shared" si="7"/>
        <v>153559.09013326681</v>
      </c>
      <c r="X40" s="35">
        <f t="shared" si="7"/>
        <v>145881.13562660347</v>
      </c>
      <c r="Y40" s="35">
        <f t="shared" si="7"/>
        <v>138203.18111994013</v>
      </c>
      <c r="Z40" s="35">
        <f t="shared" si="7"/>
        <v>130525.22661327678</v>
      </c>
      <c r="AA40" s="35">
        <f t="shared" si="7"/>
        <v>122847.27210661344</v>
      </c>
      <c r="AB40" s="35">
        <f t="shared" si="7"/>
        <v>115169.31759995011</v>
      </c>
      <c r="AC40" s="35">
        <f t="shared" si="7"/>
        <v>107491.36309328677</v>
      </c>
      <c r="AD40" s="35">
        <f t="shared" si="7"/>
        <v>99813.408586623424</v>
      </c>
      <c r="AE40" s="35">
        <f t="shared" si="7"/>
        <v>92135.45407996008</v>
      </c>
      <c r="AF40" s="35">
        <f t="shared" si="7"/>
        <v>84457.499573296751</v>
      </c>
      <c r="AG40" s="35">
        <f t="shared" si="7"/>
        <v>76779.545066633407</v>
      </c>
      <c r="AH40" s="35">
        <f t="shared" si="7"/>
        <v>69101.590559970064</v>
      </c>
      <c r="AI40" s="35">
        <f t="shared" si="7"/>
        <v>61423.63605330672</v>
      </c>
      <c r="AJ40" s="35">
        <f t="shared" si="9"/>
        <v>53745.681546643384</v>
      </c>
      <c r="AK40" s="35">
        <f t="shared" si="9"/>
        <v>46067.72703998004</v>
      </c>
      <c r="AL40" s="35">
        <f t="shared" si="9"/>
        <v>38389.772533316704</v>
      </c>
      <c r="AM40" s="35">
        <f t="shared" si="9"/>
        <v>30711.81802665336</v>
      </c>
      <c r="AN40" s="35">
        <f t="shared" si="9"/>
        <v>23033.86351999002</v>
      </c>
      <c r="AO40" s="35">
        <f t="shared" si="9"/>
        <v>15355.90901332668</v>
      </c>
      <c r="AP40" s="35">
        <f t="shared" si="9"/>
        <v>7677.95450666334</v>
      </c>
      <c r="AQ40" s="35">
        <f t="shared" si="9"/>
        <v>0</v>
      </c>
      <c r="AR40" s="35">
        <f t="shared" si="9"/>
        <v>0</v>
      </c>
      <c r="AS40" s="35">
        <f t="shared" si="9"/>
        <v>0</v>
      </c>
      <c r="AT40" s="35">
        <f t="shared" si="9"/>
        <v>0</v>
      </c>
      <c r="AU40" s="35">
        <f t="shared" si="9"/>
        <v>0</v>
      </c>
      <c r="AV40" s="35">
        <f t="shared" si="9"/>
        <v>0</v>
      </c>
      <c r="AW40" s="35">
        <f t="shared" si="9"/>
        <v>0</v>
      </c>
    </row>
    <row r="41" spans="1:49" ht="12.75" x14ac:dyDescent="0.2">
      <c r="A41" s="32">
        <v>38</v>
      </c>
      <c r="B41" s="33">
        <v>2.4471985061152433</v>
      </c>
      <c r="C41" s="33">
        <f t="shared" si="3"/>
        <v>3200</v>
      </c>
      <c r="D41" s="32">
        <f>'44-story Example Building'!M51</f>
        <v>124800</v>
      </c>
      <c r="E41" s="35">
        <f t="shared" si="8"/>
        <v>305410.37356318237</v>
      </c>
      <c r="F41" s="35">
        <f t="shared" si="8"/>
        <v>297579.33834361361</v>
      </c>
      <c r="G41" s="35">
        <f t="shared" si="8"/>
        <v>289748.30312404479</v>
      </c>
      <c r="H41" s="35">
        <f t="shared" si="8"/>
        <v>281917.26790447603</v>
      </c>
      <c r="I41" s="35">
        <f t="shared" si="8"/>
        <v>274086.23268490727</v>
      </c>
      <c r="J41" s="35">
        <f t="shared" si="8"/>
        <v>266255.19746533845</v>
      </c>
      <c r="K41" s="35">
        <f t="shared" si="8"/>
        <v>258424.16224576969</v>
      </c>
      <c r="L41" s="35">
        <f t="shared" si="8"/>
        <v>250593.12702620091</v>
      </c>
      <c r="M41" s="35">
        <f t="shared" si="8"/>
        <v>242762.09180663212</v>
      </c>
      <c r="N41" s="35">
        <f t="shared" si="8"/>
        <v>234931.05658706336</v>
      </c>
      <c r="O41" s="35">
        <f t="shared" si="8"/>
        <v>227100.02136749457</v>
      </c>
      <c r="P41" s="35">
        <f t="shared" si="8"/>
        <v>219268.98614792578</v>
      </c>
      <c r="Q41" s="35">
        <f t="shared" si="8"/>
        <v>211437.95092835702</v>
      </c>
      <c r="R41" s="35">
        <f t="shared" si="8"/>
        <v>203606.91570878823</v>
      </c>
      <c r="S41" s="35">
        <f t="shared" si="8"/>
        <v>195775.88048921947</v>
      </c>
      <c r="T41" s="35">
        <f t="shared" si="8"/>
        <v>187944.84526965069</v>
      </c>
      <c r="U41" s="35">
        <f t="shared" si="7"/>
        <v>180113.8100500819</v>
      </c>
      <c r="V41" s="35">
        <f t="shared" si="7"/>
        <v>172282.77483051314</v>
      </c>
      <c r="W41" s="35">
        <f t="shared" si="7"/>
        <v>164451.73961094435</v>
      </c>
      <c r="X41" s="35">
        <f t="shared" si="7"/>
        <v>156620.70439137556</v>
      </c>
      <c r="Y41" s="35">
        <f t="shared" si="7"/>
        <v>148789.6691718068</v>
      </c>
      <c r="Z41" s="35">
        <f t="shared" si="7"/>
        <v>140958.63395223801</v>
      </c>
      <c r="AA41" s="35">
        <f t="shared" si="7"/>
        <v>133127.59873266923</v>
      </c>
      <c r="AB41" s="35">
        <f t="shared" si="7"/>
        <v>125296.56351310045</v>
      </c>
      <c r="AC41" s="35">
        <f t="shared" si="7"/>
        <v>117465.52829353168</v>
      </c>
      <c r="AD41" s="35">
        <f t="shared" si="7"/>
        <v>109634.49307396289</v>
      </c>
      <c r="AE41" s="35">
        <f t="shared" si="7"/>
        <v>101803.45785439412</v>
      </c>
      <c r="AF41" s="35">
        <f t="shared" si="7"/>
        <v>93972.422634825343</v>
      </c>
      <c r="AG41" s="35">
        <f t="shared" si="7"/>
        <v>86141.38741525657</v>
      </c>
      <c r="AH41" s="35">
        <f t="shared" si="7"/>
        <v>78310.352195687781</v>
      </c>
      <c r="AI41" s="35">
        <f t="shared" si="7"/>
        <v>70479.316976119007</v>
      </c>
      <c r="AJ41" s="35">
        <f t="shared" si="9"/>
        <v>62648.281756550226</v>
      </c>
      <c r="AK41" s="35">
        <f t="shared" si="9"/>
        <v>54817.246536981445</v>
      </c>
      <c r="AL41" s="35">
        <f t="shared" si="9"/>
        <v>46986.211317412672</v>
      </c>
      <c r="AM41" s="35">
        <f t="shared" si="9"/>
        <v>39155.176097843891</v>
      </c>
      <c r="AN41" s="35">
        <f t="shared" si="9"/>
        <v>31324.140878275113</v>
      </c>
      <c r="AO41" s="35">
        <f t="shared" si="9"/>
        <v>23493.105658706336</v>
      </c>
      <c r="AP41" s="35">
        <f t="shared" si="9"/>
        <v>15662.070439137557</v>
      </c>
      <c r="AQ41" s="35">
        <f t="shared" si="9"/>
        <v>7831.0352195687783</v>
      </c>
      <c r="AR41" s="35">
        <f t="shared" si="9"/>
        <v>0</v>
      </c>
      <c r="AS41" s="35">
        <f t="shared" si="9"/>
        <v>0</v>
      </c>
      <c r="AT41" s="35">
        <f t="shared" si="9"/>
        <v>0</v>
      </c>
      <c r="AU41" s="35">
        <f t="shared" si="9"/>
        <v>0</v>
      </c>
      <c r="AV41" s="35">
        <f t="shared" si="9"/>
        <v>0</v>
      </c>
      <c r="AW41" s="35">
        <f t="shared" si="9"/>
        <v>0</v>
      </c>
    </row>
    <row r="42" spans="1:49" ht="12.75" x14ac:dyDescent="0.2">
      <c r="A42" s="32">
        <v>39</v>
      </c>
      <c r="B42" s="33">
        <v>2.3735923575431421</v>
      </c>
      <c r="C42" s="33">
        <f t="shared" si="3"/>
        <v>3200</v>
      </c>
      <c r="D42" s="32">
        <f>'44-story Example Building'!M52</f>
        <v>128000</v>
      </c>
      <c r="E42" s="35">
        <f t="shared" si="8"/>
        <v>303819.82176552218</v>
      </c>
      <c r="F42" s="35">
        <f t="shared" si="8"/>
        <v>296224.32622138417</v>
      </c>
      <c r="G42" s="35">
        <f t="shared" si="8"/>
        <v>288628.83067724609</v>
      </c>
      <c r="H42" s="35">
        <f t="shared" si="8"/>
        <v>281033.33513310802</v>
      </c>
      <c r="I42" s="35">
        <f t="shared" si="8"/>
        <v>273437.83958896995</v>
      </c>
      <c r="J42" s="35">
        <f t="shared" si="8"/>
        <v>265842.34404483193</v>
      </c>
      <c r="K42" s="35">
        <f t="shared" si="8"/>
        <v>258246.84850069386</v>
      </c>
      <c r="L42" s="35">
        <f t="shared" si="8"/>
        <v>250651.35295655581</v>
      </c>
      <c r="M42" s="35">
        <f t="shared" si="8"/>
        <v>243055.85741241777</v>
      </c>
      <c r="N42" s="35">
        <f t="shared" si="8"/>
        <v>235460.3618682797</v>
      </c>
      <c r="O42" s="35">
        <f t="shared" si="8"/>
        <v>227864.86632414165</v>
      </c>
      <c r="P42" s="35">
        <f t="shared" si="8"/>
        <v>220269.37078000358</v>
      </c>
      <c r="Q42" s="35">
        <f t="shared" si="8"/>
        <v>212673.87523586553</v>
      </c>
      <c r="R42" s="35">
        <f t="shared" si="8"/>
        <v>205078.37969172749</v>
      </c>
      <c r="S42" s="35">
        <f t="shared" si="8"/>
        <v>197482.88414758942</v>
      </c>
      <c r="T42" s="35">
        <f t="shared" si="8"/>
        <v>189887.38860345137</v>
      </c>
      <c r="U42" s="35">
        <f t="shared" si="7"/>
        <v>182291.89305931333</v>
      </c>
      <c r="V42" s="35">
        <f t="shared" si="7"/>
        <v>174696.39751517525</v>
      </c>
      <c r="W42" s="35">
        <f t="shared" si="7"/>
        <v>167100.90197103721</v>
      </c>
      <c r="X42" s="35">
        <f t="shared" si="7"/>
        <v>159505.40642689916</v>
      </c>
      <c r="Y42" s="35">
        <f t="shared" si="7"/>
        <v>151909.91088276109</v>
      </c>
      <c r="Z42" s="35">
        <f t="shared" si="7"/>
        <v>144314.41533862305</v>
      </c>
      <c r="AA42" s="35">
        <f t="shared" si="7"/>
        <v>136718.91979448497</v>
      </c>
      <c r="AB42" s="35">
        <f t="shared" si="7"/>
        <v>129123.42425034693</v>
      </c>
      <c r="AC42" s="35">
        <f t="shared" si="7"/>
        <v>121527.92870620888</v>
      </c>
      <c r="AD42" s="35">
        <f t="shared" si="7"/>
        <v>113932.43316207083</v>
      </c>
      <c r="AE42" s="35">
        <f t="shared" si="7"/>
        <v>106336.93761793277</v>
      </c>
      <c r="AF42" s="35">
        <f t="shared" si="7"/>
        <v>98741.442073794708</v>
      </c>
      <c r="AG42" s="35">
        <f t="shared" si="7"/>
        <v>91145.946529656663</v>
      </c>
      <c r="AH42" s="35">
        <f t="shared" si="7"/>
        <v>83550.450985518604</v>
      </c>
      <c r="AI42" s="35">
        <f t="shared" si="7"/>
        <v>75954.955441380545</v>
      </c>
      <c r="AJ42" s="35">
        <f t="shared" si="9"/>
        <v>68359.459897242486</v>
      </c>
      <c r="AK42" s="35">
        <f t="shared" si="9"/>
        <v>60763.964353104442</v>
      </c>
      <c r="AL42" s="35">
        <f t="shared" si="9"/>
        <v>53168.468808966383</v>
      </c>
      <c r="AM42" s="35">
        <f t="shared" si="9"/>
        <v>45572.973264828332</v>
      </c>
      <c r="AN42" s="35">
        <f t="shared" si="9"/>
        <v>37977.477720690273</v>
      </c>
      <c r="AO42" s="35">
        <f t="shared" si="9"/>
        <v>30381.982176552221</v>
      </c>
      <c r="AP42" s="35">
        <f t="shared" si="9"/>
        <v>22786.486632414166</v>
      </c>
      <c r="AQ42" s="35">
        <f t="shared" si="9"/>
        <v>15190.991088276111</v>
      </c>
      <c r="AR42" s="35">
        <f t="shared" si="9"/>
        <v>7595.4955441380553</v>
      </c>
      <c r="AS42" s="35">
        <f t="shared" si="9"/>
        <v>0</v>
      </c>
      <c r="AT42" s="35">
        <f t="shared" si="9"/>
        <v>0</v>
      </c>
      <c r="AU42" s="35">
        <f t="shared" si="9"/>
        <v>0</v>
      </c>
      <c r="AV42" s="35">
        <f t="shared" si="9"/>
        <v>0</v>
      </c>
      <c r="AW42" s="35">
        <f t="shared" si="9"/>
        <v>0</v>
      </c>
    </row>
    <row r="43" spans="1:49" ht="12.75" x14ac:dyDescent="0.2">
      <c r="A43" s="32">
        <v>40</v>
      </c>
      <c r="B43" s="33">
        <v>2.5380154329609983</v>
      </c>
      <c r="C43" s="33">
        <f t="shared" si="3"/>
        <v>3200</v>
      </c>
      <c r="D43" s="32">
        <f>'44-story Example Building'!M53</f>
        <v>131200</v>
      </c>
      <c r="E43" s="35">
        <f t="shared" si="8"/>
        <v>332987.62480448297</v>
      </c>
      <c r="F43" s="35">
        <f t="shared" si="8"/>
        <v>324865.97541900777</v>
      </c>
      <c r="G43" s="35">
        <f t="shared" si="8"/>
        <v>316744.32603353256</v>
      </c>
      <c r="H43" s="35">
        <f t="shared" si="8"/>
        <v>308622.67664805742</v>
      </c>
      <c r="I43" s="35">
        <f t="shared" si="8"/>
        <v>300501.02726258221</v>
      </c>
      <c r="J43" s="35">
        <f t="shared" si="8"/>
        <v>292379.37787710701</v>
      </c>
      <c r="K43" s="35">
        <f t="shared" si="8"/>
        <v>284257.7284916318</v>
      </c>
      <c r="L43" s="35">
        <f t="shared" si="8"/>
        <v>276136.0791061566</v>
      </c>
      <c r="M43" s="35">
        <f t="shared" si="8"/>
        <v>268014.42972068139</v>
      </c>
      <c r="N43" s="35">
        <f t="shared" si="8"/>
        <v>259892.78033520622</v>
      </c>
      <c r="O43" s="35">
        <f t="shared" si="8"/>
        <v>251771.13094973104</v>
      </c>
      <c r="P43" s="35">
        <f t="shared" si="8"/>
        <v>243649.48156425584</v>
      </c>
      <c r="Q43" s="35">
        <f t="shared" si="8"/>
        <v>235527.83217878063</v>
      </c>
      <c r="R43" s="35">
        <f t="shared" si="8"/>
        <v>227406.18279330546</v>
      </c>
      <c r="S43" s="35">
        <f t="shared" si="8"/>
        <v>219284.53340783025</v>
      </c>
      <c r="T43" s="35">
        <f t="shared" si="8"/>
        <v>211162.88402235505</v>
      </c>
      <c r="U43" s="35">
        <f t="shared" si="7"/>
        <v>203041.23463687988</v>
      </c>
      <c r="V43" s="35">
        <f t="shared" si="7"/>
        <v>194919.58525140467</v>
      </c>
      <c r="W43" s="35">
        <f t="shared" si="7"/>
        <v>186797.93586592947</v>
      </c>
      <c r="X43" s="35">
        <f t="shared" si="7"/>
        <v>178676.28648045429</v>
      </c>
      <c r="Y43" s="35">
        <f t="shared" si="7"/>
        <v>170554.63709497909</v>
      </c>
      <c r="Z43" s="35">
        <f t="shared" si="7"/>
        <v>162432.98770950388</v>
      </c>
      <c r="AA43" s="35">
        <f t="shared" si="7"/>
        <v>154311.33832402871</v>
      </c>
      <c r="AB43" s="35">
        <f t="shared" si="7"/>
        <v>146189.6889385535</v>
      </c>
      <c r="AC43" s="35">
        <f t="shared" si="7"/>
        <v>138068.0395530783</v>
      </c>
      <c r="AD43" s="35">
        <f t="shared" si="7"/>
        <v>129946.39016760311</v>
      </c>
      <c r="AE43" s="35">
        <f t="shared" si="7"/>
        <v>121824.74078212792</v>
      </c>
      <c r="AF43" s="35">
        <f t="shared" si="7"/>
        <v>113703.09139665273</v>
      </c>
      <c r="AG43" s="35">
        <f t="shared" si="7"/>
        <v>105581.44201117753</v>
      </c>
      <c r="AH43" s="35">
        <f t="shared" si="7"/>
        <v>97459.792625702335</v>
      </c>
      <c r="AI43" s="35">
        <f t="shared" si="7"/>
        <v>89338.143240227146</v>
      </c>
      <c r="AJ43" s="35">
        <f t="shared" si="9"/>
        <v>81216.493854751941</v>
      </c>
      <c r="AK43" s="35">
        <f t="shared" si="9"/>
        <v>73094.844469276752</v>
      </c>
      <c r="AL43" s="35">
        <f t="shared" si="9"/>
        <v>64973.195083801555</v>
      </c>
      <c r="AM43" s="35">
        <f t="shared" si="9"/>
        <v>56851.545698326365</v>
      </c>
      <c r="AN43" s="35">
        <f t="shared" si="9"/>
        <v>48729.896312851168</v>
      </c>
      <c r="AO43" s="35">
        <f t="shared" si="9"/>
        <v>40608.246927375971</v>
      </c>
      <c r="AP43" s="35">
        <f t="shared" si="9"/>
        <v>32486.597541900777</v>
      </c>
      <c r="AQ43" s="35">
        <f t="shared" si="9"/>
        <v>24364.948156425584</v>
      </c>
      <c r="AR43" s="35">
        <f t="shared" si="9"/>
        <v>16243.298770950389</v>
      </c>
      <c r="AS43" s="35">
        <f t="shared" si="9"/>
        <v>8121.6493854751943</v>
      </c>
      <c r="AT43" s="35">
        <f t="shared" si="9"/>
        <v>0</v>
      </c>
      <c r="AU43" s="35">
        <f t="shared" si="9"/>
        <v>0</v>
      </c>
      <c r="AV43" s="35">
        <f t="shared" si="9"/>
        <v>0</v>
      </c>
      <c r="AW43" s="35">
        <f t="shared" si="9"/>
        <v>0</v>
      </c>
    </row>
    <row r="44" spans="1:49" ht="12.75" x14ac:dyDescent="0.2">
      <c r="A44" s="32">
        <v>41</v>
      </c>
      <c r="B44" s="33">
        <v>2.5806209048145621</v>
      </c>
      <c r="C44" s="33">
        <f t="shared" si="3"/>
        <v>3200</v>
      </c>
      <c r="D44" s="32">
        <f>'44-story Example Building'!M54</f>
        <v>134400</v>
      </c>
      <c r="E44" s="35">
        <f t="shared" si="8"/>
        <v>346835.44960707717</v>
      </c>
      <c r="F44" s="35">
        <f t="shared" si="8"/>
        <v>338577.46271167055</v>
      </c>
      <c r="G44" s="35">
        <f t="shared" si="8"/>
        <v>330319.47581626393</v>
      </c>
      <c r="H44" s="35">
        <f t="shared" si="8"/>
        <v>322061.48892085737</v>
      </c>
      <c r="I44" s="35">
        <f t="shared" si="8"/>
        <v>313803.50202545075</v>
      </c>
      <c r="J44" s="35">
        <f t="shared" si="8"/>
        <v>305545.51513004414</v>
      </c>
      <c r="K44" s="35">
        <f t="shared" si="8"/>
        <v>297287.52823463758</v>
      </c>
      <c r="L44" s="35">
        <f t="shared" si="8"/>
        <v>289029.54133923096</v>
      </c>
      <c r="M44" s="35">
        <f t="shared" si="8"/>
        <v>280771.55444382434</v>
      </c>
      <c r="N44" s="35">
        <f t="shared" si="8"/>
        <v>272513.56754841778</v>
      </c>
      <c r="O44" s="35">
        <f t="shared" si="8"/>
        <v>264255.58065301116</v>
      </c>
      <c r="P44" s="35">
        <f t="shared" si="8"/>
        <v>255997.59375760457</v>
      </c>
      <c r="Q44" s="35">
        <f t="shared" si="8"/>
        <v>247739.60686219795</v>
      </c>
      <c r="R44" s="35">
        <f t="shared" si="8"/>
        <v>239481.61996679136</v>
      </c>
      <c r="S44" s="35">
        <f t="shared" si="8"/>
        <v>231223.63307138477</v>
      </c>
      <c r="T44" s="35">
        <f t="shared" si="8"/>
        <v>222965.64617597815</v>
      </c>
      <c r="U44" s="35">
        <f t="shared" si="7"/>
        <v>214707.65928057156</v>
      </c>
      <c r="V44" s="35">
        <f t="shared" si="7"/>
        <v>206449.67238516497</v>
      </c>
      <c r="W44" s="35">
        <f t="shared" si="7"/>
        <v>198191.68548975835</v>
      </c>
      <c r="X44" s="35">
        <f t="shared" si="7"/>
        <v>189933.69859435176</v>
      </c>
      <c r="Y44" s="35">
        <f t="shared" si="7"/>
        <v>181675.71169894518</v>
      </c>
      <c r="Z44" s="35">
        <f t="shared" si="7"/>
        <v>173417.72480353859</v>
      </c>
      <c r="AA44" s="35">
        <f t="shared" si="7"/>
        <v>165159.73790813197</v>
      </c>
      <c r="AB44" s="35">
        <f t="shared" si="7"/>
        <v>156901.75101272538</v>
      </c>
      <c r="AC44" s="35">
        <f t="shared" si="7"/>
        <v>148643.76411731879</v>
      </c>
      <c r="AD44" s="35">
        <f t="shared" si="7"/>
        <v>140385.77722191217</v>
      </c>
      <c r="AE44" s="35">
        <f t="shared" si="7"/>
        <v>132127.79032650558</v>
      </c>
      <c r="AF44" s="35">
        <f t="shared" si="7"/>
        <v>123869.80343109898</v>
      </c>
      <c r="AG44" s="35">
        <f t="shared" si="7"/>
        <v>115611.81653569239</v>
      </c>
      <c r="AH44" s="35">
        <f t="shared" si="7"/>
        <v>107353.82964028578</v>
      </c>
      <c r="AI44" s="35">
        <f t="shared" si="7"/>
        <v>99095.842744879177</v>
      </c>
      <c r="AJ44" s="35">
        <f t="shared" si="9"/>
        <v>90837.855849472588</v>
      </c>
      <c r="AK44" s="35">
        <f t="shared" si="9"/>
        <v>82579.868954065983</v>
      </c>
      <c r="AL44" s="35">
        <f t="shared" si="9"/>
        <v>74321.882058659394</v>
      </c>
      <c r="AM44" s="35">
        <f t="shared" si="9"/>
        <v>66063.89516325279</v>
      </c>
      <c r="AN44" s="35">
        <f t="shared" si="9"/>
        <v>57805.908267846193</v>
      </c>
      <c r="AO44" s="35">
        <f t="shared" si="9"/>
        <v>49547.921372439589</v>
      </c>
      <c r="AP44" s="35">
        <f t="shared" si="9"/>
        <v>41289.934477032992</v>
      </c>
      <c r="AQ44" s="35">
        <f t="shared" si="9"/>
        <v>33031.947581626395</v>
      </c>
      <c r="AR44" s="35">
        <f t="shared" si="9"/>
        <v>24773.960686219794</v>
      </c>
      <c r="AS44" s="35">
        <f t="shared" si="9"/>
        <v>16515.973790813197</v>
      </c>
      <c r="AT44" s="35">
        <f t="shared" si="9"/>
        <v>8257.9868954065987</v>
      </c>
      <c r="AU44" s="35">
        <f t="shared" si="9"/>
        <v>0</v>
      </c>
      <c r="AV44" s="35">
        <f t="shared" si="9"/>
        <v>0</v>
      </c>
      <c r="AW44" s="35">
        <f t="shared" si="9"/>
        <v>0</v>
      </c>
    </row>
    <row r="45" spans="1:49" ht="12.75" x14ac:dyDescent="0.2">
      <c r="A45" s="32">
        <v>42</v>
      </c>
      <c r="B45" s="33">
        <v>2.6221051800404016</v>
      </c>
      <c r="C45" s="33">
        <f t="shared" si="3"/>
        <v>3200</v>
      </c>
      <c r="D45" s="32">
        <f>'44-story Example Building'!M55</f>
        <v>137600</v>
      </c>
      <c r="E45" s="35">
        <f t="shared" si="8"/>
        <v>360801.67277355929</v>
      </c>
      <c r="F45" s="35">
        <f t="shared" si="8"/>
        <v>352410.93619742995</v>
      </c>
      <c r="G45" s="35">
        <f t="shared" si="8"/>
        <v>344020.19962130068</v>
      </c>
      <c r="H45" s="35">
        <f t="shared" si="8"/>
        <v>335629.4630451714</v>
      </c>
      <c r="I45" s="35">
        <f t="shared" si="8"/>
        <v>327238.72646904213</v>
      </c>
      <c r="J45" s="35">
        <f t="shared" si="8"/>
        <v>318847.98989291285</v>
      </c>
      <c r="K45" s="35">
        <f t="shared" si="8"/>
        <v>310457.25331678358</v>
      </c>
      <c r="L45" s="35">
        <f t="shared" si="8"/>
        <v>302066.51674065425</v>
      </c>
      <c r="M45" s="35">
        <f t="shared" si="8"/>
        <v>293675.78016452497</v>
      </c>
      <c r="N45" s="35">
        <f t="shared" si="8"/>
        <v>285285.0435883957</v>
      </c>
      <c r="O45" s="35">
        <f t="shared" si="8"/>
        <v>276894.30701226642</v>
      </c>
      <c r="P45" s="35">
        <f t="shared" si="8"/>
        <v>268503.57043613715</v>
      </c>
      <c r="Q45" s="35">
        <f t="shared" si="8"/>
        <v>260112.83386000784</v>
      </c>
      <c r="R45" s="35">
        <f t="shared" si="8"/>
        <v>251722.09728387857</v>
      </c>
      <c r="S45" s="35">
        <f t="shared" si="8"/>
        <v>243331.36070774926</v>
      </c>
      <c r="T45" s="35">
        <f t="shared" si="8"/>
        <v>234940.62413161999</v>
      </c>
      <c r="U45" s="35">
        <f t="shared" si="7"/>
        <v>226549.88755549068</v>
      </c>
      <c r="V45" s="35">
        <f t="shared" si="7"/>
        <v>218159.15097936141</v>
      </c>
      <c r="W45" s="35">
        <f t="shared" si="7"/>
        <v>209768.41440323213</v>
      </c>
      <c r="X45" s="35">
        <f t="shared" si="7"/>
        <v>201377.67782710283</v>
      </c>
      <c r="Y45" s="35">
        <f t="shared" si="7"/>
        <v>192986.94125097356</v>
      </c>
      <c r="Z45" s="35">
        <f t="shared" si="7"/>
        <v>184596.20467484428</v>
      </c>
      <c r="AA45" s="35">
        <f t="shared" si="7"/>
        <v>176205.46809871498</v>
      </c>
      <c r="AB45" s="35">
        <f t="shared" si="7"/>
        <v>167814.7315225857</v>
      </c>
      <c r="AC45" s="35">
        <f t="shared" si="7"/>
        <v>159423.99494645643</v>
      </c>
      <c r="AD45" s="35">
        <f t="shared" si="7"/>
        <v>151033.25837032712</v>
      </c>
      <c r="AE45" s="35">
        <f t="shared" si="7"/>
        <v>142642.52179419785</v>
      </c>
      <c r="AF45" s="35">
        <f t="shared" si="7"/>
        <v>134251.78521806857</v>
      </c>
      <c r="AG45" s="35">
        <f t="shared" si="7"/>
        <v>125861.04864193928</v>
      </c>
      <c r="AH45" s="35">
        <f t="shared" si="7"/>
        <v>117470.31206580999</v>
      </c>
      <c r="AI45" s="35">
        <f t="shared" si="7"/>
        <v>109079.5754896807</v>
      </c>
      <c r="AJ45" s="35">
        <f t="shared" si="9"/>
        <v>100688.83891355142</v>
      </c>
      <c r="AK45" s="35">
        <f t="shared" si="9"/>
        <v>92298.10233742214</v>
      </c>
      <c r="AL45" s="35">
        <f t="shared" si="9"/>
        <v>83907.365761292851</v>
      </c>
      <c r="AM45" s="35">
        <f t="shared" si="9"/>
        <v>75516.629185163561</v>
      </c>
      <c r="AN45" s="35">
        <f t="shared" si="9"/>
        <v>67125.892609034287</v>
      </c>
      <c r="AO45" s="35">
        <f t="shared" si="9"/>
        <v>58735.156032904997</v>
      </c>
      <c r="AP45" s="35">
        <f t="shared" si="9"/>
        <v>50344.419456775708</v>
      </c>
      <c r="AQ45" s="35">
        <f t="shared" si="9"/>
        <v>41953.682880646425</v>
      </c>
      <c r="AR45" s="35">
        <f t="shared" si="9"/>
        <v>33562.946304517143</v>
      </c>
      <c r="AS45" s="35">
        <f t="shared" si="9"/>
        <v>25172.209728387854</v>
      </c>
      <c r="AT45" s="35">
        <f t="shared" si="9"/>
        <v>16781.473152258572</v>
      </c>
      <c r="AU45" s="35">
        <f t="shared" si="9"/>
        <v>8390.7365761292858</v>
      </c>
      <c r="AV45" s="35">
        <f t="shared" si="9"/>
        <v>0</v>
      </c>
      <c r="AW45" s="35">
        <f t="shared" si="9"/>
        <v>0</v>
      </c>
    </row>
    <row r="46" spans="1:49" ht="12.75" x14ac:dyDescent="0.2">
      <c r="A46" s="32">
        <v>43</v>
      </c>
      <c r="B46" s="33">
        <v>2.1709931049857243</v>
      </c>
      <c r="C46" s="33">
        <f t="shared" si="3"/>
        <v>3200</v>
      </c>
      <c r="D46" s="32">
        <f>'44-story Example Building'!M56</f>
        <v>140800</v>
      </c>
      <c r="E46" s="35">
        <f t="shared" si="8"/>
        <v>305675.82918199</v>
      </c>
      <c r="F46" s="35">
        <f t="shared" si="8"/>
        <v>298728.65124603565</v>
      </c>
      <c r="G46" s="35">
        <f t="shared" si="8"/>
        <v>291781.47331008135</v>
      </c>
      <c r="H46" s="35">
        <f t="shared" si="8"/>
        <v>284834.29537412705</v>
      </c>
      <c r="I46" s="35">
        <f t="shared" si="8"/>
        <v>277887.11743817269</v>
      </c>
      <c r="J46" s="35">
        <f t="shared" si="8"/>
        <v>270939.93950221839</v>
      </c>
      <c r="K46" s="35">
        <f t="shared" si="8"/>
        <v>263992.76156626409</v>
      </c>
      <c r="L46" s="35">
        <f t="shared" si="8"/>
        <v>257045.58363030976</v>
      </c>
      <c r="M46" s="35">
        <f t="shared" si="8"/>
        <v>250098.40569435543</v>
      </c>
      <c r="N46" s="35">
        <f t="shared" si="8"/>
        <v>243151.22775840113</v>
      </c>
      <c r="O46" s="35">
        <f t="shared" si="8"/>
        <v>236204.0498224468</v>
      </c>
      <c r="P46" s="35">
        <f t="shared" si="8"/>
        <v>229256.87188649247</v>
      </c>
      <c r="Q46" s="35">
        <f t="shared" si="8"/>
        <v>222309.69395053817</v>
      </c>
      <c r="R46" s="35">
        <f t="shared" si="8"/>
        <v>215362.51601458385</v>
      </c>
      <c r="S46" s="35">
        <f t="shared" si="8"/>
        <v>208415.33807862955</v>
      </c>
      <c r="T46" s="35">
        <f t="shared" si="8"/>
        <v>201468.16014267522</v>
      </c>
      <c r="U46" s="35">
        <f t="shared" si="7"/>
        <v>194520.98220672089</v>
      </c>
      <c r="V46" s="35">
        <f t="shared" si="7"/>
        <v>187573.80427076659</v>
      </c>
      <c r="W46" s="35">
        <f t="shared" si="7"/>
        <v>180626.62633481226</v>
      </c>
      <c r="X46" s="35">
        <f t="shared" si="7"/>
        <v>173679.44839885793</v>
      </c>
      <c r="Y46" s="35">
        <f t="shared" si="7"/>
        <v>166732.27046290363</v>
      </c>
      <c r="Z46" s="35">
        <f t="shared" si="7"/>
        <v>159785.0925269493</v>
      </c>
      <c r="AA46" s="35">
        <f t="shared" si="7"/>
        <v>152837.914590995</v>
      </c>
      <c r="AB46" s="35">
        <f t="shared" si="7"/>
        <v>145890.73665504067</v>
      </c>
      <c r="AC46" s="35">
        <f t="shared" si="7"/>
        <v>138943.55871908634</v>
      </c>
      <c r="AD46" s="35">
        <f t="shared" si="7"/>
        <v>131996.38078313204</v>
      </c>
      <c r="AE46" s="35">
        <f t="shared" si="7"/>
        <v>125049.20284717772</v>
      </c>
      <c r="AF46" s="35">
        <f t="shared" si="7"/>
        <v>118102.0249112234</v>
      </c>
      <c r="AG46" s="35">
        <f t="shared" si="7"/>
        <v>111154.84697526909</v>
      </c>
      <c r="AH46" s="35">
        <f t="shared" si="7"/>
        <v>104207.66903931477</v>
      </c>
      <c r="AI46" s="35">
        <f t="shared" si="7"/>
        <v>97260.491103360444</v>
      </c>
      <c r="AJ46" s="35">
        <f t="shared" si="9"/>
        <v>90313.31316740613</v>
      </c>
      <c r="AK46" s="35">
        <f t="shared" si="9"/>
        <v>83366.135231451815</v>
      </c>
      <c r="AL46" s="35">
        <f t="shared" si="9"/>
        <v>76418.957295497501</v>
      </c>
      <c r="AM46" s="35">
        <f t="shared" si="9"/>
        <v>69471.779359543172</v>
      </c>
      <c r="AN46" s="35">
        <f t="shared" si="9"/>
        <v>62524.601423588858</v>
      </c>
      <c r="AO46" s="35">
        <f t="shared" si="9"/>
        <v>55577.423487634544</v>
      </c>
      <c r="AP46" s="35">
        <f t="shared" si="9"/>
        <v>48630.245551680222</v>
      </c>
      <c r="AQ46" s="35">
        <f t="shared" si="9"/>
        <v>41683.067615725908</v>
      </c>
      <c r="AR46" s="35">
        <f t="shared" si="9"/>
        <v>34735.889679771586</v>
      </c>
      <c r="AS46" s="35">
        <f t="shared" si="9"/>
        <v>27788.711743817272</v>
      </c>
      <c r="AT46" s="35">
        <f t="shared" si="9"/>
        <v>20841.533807862954</v>
      </c>
      <c r="AU46" s="35">
        <f t="shared" si="9"/>
        <v>13894.355871908636</v>
      </c>
      <c r="AV46" s="35">
        <f t="shared" si="9"/>
        <v>6947.1779359543179</v>
      </c>
      <c r="AW46" s="35">
        <f t="shared" si="9"/>
        <v>0</v>
      </c>
    </row>
    <row r="47" spans="1:49" ht="15.75" x14ac:dyDescent="0.25">
      <c r="B47">
        <v>0</v>
      </c>
      <c r="C47" s="87" t="s">
        <v>51</v>
      </c>
      <c r="D47" s="88"/>
      <c r="E47" s="36">
        <f>SUM(E3:E46)</f>
        <v>5787054.907817902</v>
      </c>
      <c r="F47" s="36">
        <f t="shared" ref="F47:AW47" si="10">SUM(F3:F46)</f>
        <v>5595212.4783304343</v>
      </c>
      <c r="G47" s="36">
        <f t="shared" si="10"/>
        <v>5403411.9068504013</v>
      </c>
      <c r="H47" s="36">
        <f t="shared" si="10"/>
        <v>5211738.1053357432</v>
      </c>
      <c r="I47" s="36">
        <f t="shared" si="10"/>
        <v>5020308.2762072794</v>
      </c>
      <c r="J47" s="36">
        <f t="shared" si="10"/>
        <v>4829265.9326333581</v>
      </c>
      <c r="K47" s="36">
        <f t="shared" si="10"/>
        <v>4638776.114757577</v>
      </c>
      <c r="L47" s="36">
        <f t="shared" si="10"/>
        <v>4449019.4099834468</v>
      </c>
      <c r="M47" s="36">
        <f t="shared" si="10"/>
        <v>4260189.5610882351</v>
      </c>
      <c r="N47" s="36">
        <f t="shared" si="10"/>
        <v>4072491.0743368412</v>
      </c>
      <c r="O47" s="36">
        <f t="shared" si="10"/>
        <v>3886138.023538718</v>
      </c>
      <c r="P47" s="36">
        <f t="shared" si="10"/>
        <v>3701351.6581617361</v>
      </c>
      <c r="Q47" s="36">
        <f t="shared" si="10"/>
        <v>3518359.2073891144</v>
      </c>
      <c r="R47" s="36">
        <f t="shared" si="10"/>
        <v>3337392.68417635</v>
      </c>
      <c r="S47" s="36">
        <f t="shared" si="10"/>
        <v>3158687.6893081502</v>
      </c>
      <c r="T47" s="36">
        <f t="shared" si="10"/>
        <v>2982483.411398429</v>
      </c>
      <c r="U47" s="36">
        <f t="shared" si="10"/>
        <v>2809021.4309472404</v>
      </c>
      <c r="V47" s="36">
        <f t="shared" si="10"/>
        <v>2638544.5243977075</v>
      </c>
      <c r="W47" s="36">
        <f t="shared" si="10"/>
        <v>2471295.4681929545</v>
      </c>
      <c r="X47" s="36">
        <f t="shared" si="10"/>
        <v>2307518.234719174</v>
      </c>
      <c r="Y47" s="36">
        <f t="shared" si="10"/>
        <v>2147456.7963625593</v>
      </c>
      <c r="Z47" s="36">
        <f t="shared" si="10"/>
        <v>1991352.7336231631</v>
      </c>
      <c r="AA47" s="36">
        <f t="shared" si="10"/>
        <v>1839447.6270010413</v>
      </c>
      <c r="AB47" s="36">
        <f t="shared" si="10"/>
        <v>1691980.6651101073</v>
      </c>
      <c r="AC47" s="36">
        <f t="shared" si="10"/>
        <v>1549187.4487350676</v>
      </c>
      <c r="AD47" s="36">
        <f t="shared" si="10"/>
        <v>1411302.3827175577</v>
      </c>
      <c r="AE47" s="36">
        <f t="shared" si="10"/>
        <v>1278555.0881269374</v>
      </c>
      <c r="AF47" s="36">
        <f t="shared" si="10"/>
        <v>1151172.7941464244</v>
      </c>
      <c r="AG47" s="36">
        <f t="shared" si="10"/>
        <v>1029377.9461869602</v>
      </c>
      <c r="AH47" s="36">
        <f t="shared" si="10"/>
        <v>913388.20588720648</v>
      </c>
      <c r="AI47" s="36">
        <f t="shared" si="10"/>
        <v>803416.45111354801</v>
      </c>
      <c r="AJ47" s="36">
        <f t="shared" si="10"/>
        <v>699670.77596009022</v>
      </c>
      <c r="AK47" s="36">
        <f t="shared" si="10"/>
        <v>602353.29480559134</v>
      </c>
      <c r="AL47" s="36">
        <f t="shared" si="10"/>
        <v>511661.33825653105</v>
      </c>
      <c r="AM47" s="36">
        <f t="shared" si="10"/>
        <v>427786.25720404083</v>
      </c>
      <c r="AN47" s="36">
        <f t="shared" si="10"/>
        <v>350912.22688083531</v>
      </c>
      <c r="AO47" s="36">
        <f t="shared" si="10"/>
        <v>281218.63874735043</v>
      </c>
      <c r="AP47" s="36">
        <f t="shared" si="10"/>
        <v>218877.70860560477</v>
      </c>
      <c r="AQ47" s="36">
        <f t="shared" si="10"/>
        <v>164055.67254226923</v>
      </c>
      <c r="AR47" s="36">
        <f t="shared" si="10"/>
        <v>116911.59098559697</v>
      </c>
      <c r="AS47" s="36">
        <f t="shared" si="10"/>
        <v>77598.544648493524</v>
      </c>
      <c r="AT47" s="36">
        <f t="shared" si="10"/>
        <v>45880.993855528126</v>
      </c>
      <c r="AU47" s="36">
        <f t="shared" si="10"/>
        <v>22285.092448037922</v>
      </c>
      <c r="AV47" s="36">
        <f t="shared" si="10"/>
        <v>6947.1779359543179</v>
      </c>
      <c r="AW47" s="36">
        <f t="shared" si="10"/>
        <v>0</v>
      </c>
    </row>
    <row r="48" spans="1:49" x14ac:dyDescent="0.25">
      <c r="E48" s="29">
        <v>5787054.907817902</v>
      </c>
      <c r="F48" s="28">
        <v>5595212.4783304343</v>
      </c>
      <c r="G48" s="28">
        <v>5403411.9068504013</v>
      </c>
      <c r="H48" s="28">
        <v>5211738.1053357432</v>
      </c>
      <c r="I48" s="28">
        <v>5020308.2762072794</v>
      </c>
      <c r="J48" s="28">
        <v>4829265.9326333581</v>
      </c>
      <c r="K48" s="28">
        <v>4638776.114757577</v>
      </c>
      <c r="L48" s="28">
        <v>4449019.4099834468</v>
      </c>
      <c r="M48" s="28">
        <v>4260189.5610882351</v>
      </c>
      <c r="N48" s="28">
        <v>4072491.0743368412</v>
      </c>
      <c r="O48" s="28">
        <v>3886138.023538718</v>
      </c>
      <c r="P48" s="28">
        <v>3701351.6581617361</v>
      </c>
      <c r="Q48" s="28">
        <v>3518359.2073891144</v>
      </c>
      <c r="R48" s="28">
        <v>3337392.68417635</v>
      </c>
      <c r="S48" s="28">
        <v>3158687.6893081502</v>
      </c>
      <c r="T48" s="28">
        <v>2982483.411398429</v>
      </c>
      <c r="U48" s="28">
        <v>2809021.4309472404</v>
      </c>
      <c r="V48" s="28">
        <v>2638544.5243977075</v>
      </c>
      <c r="W48" s="28">
        <v>2471295.4681929545</v>
      </c>
      <c r="X48" s="28">
        <v>2307518.234719174</v>
      </c>
      <c r="Y48" s="28">
        <v>2147456.7963625593</v>
      </c>
      <c r="Z48" s="28">
        <v>1991352.7336231631</v>
      </c>
      <c r="AA48" s="28">
        <v>1839447.6270010413</v>
      </c>
      <c r="AB48" s="28">
        <v>1691980.6651101073</v>
      </c>
      <c r="AC48" s="28">
        <v>1549187.4487350676</v>
      </c>
      <c r="AD48" s="28">
        <v>1411302.3827175577</v>
      </c>
      <c r="AE48" s="28">
        <v>1278555.0881269374</v>
      </c>
      <c r="AF48" s="28">
        <v>1151172.7941464244</v>
      </c>
      <c r="AG48" s="28">
        <v>1029377.9461869602</v>
      </c>
      <c r="AH48" s="28">
        <v>913388.20588720648</v>
      </c>
      <c r="AI48" s="28">
        <v>803416.45111354801</v>
      </c>
      <c r="AJ48" s="28">
        <v>699670.77596009022</v>
      </c>
      <c r="AK48" s="28">
        <v>602353.29480559134</v>
      </c>
      <c r="AL48" s="28">
        <v>511661.33825653105</v>
      </c>
      <c r="AM48" s="28">
        <v>427786.25720404083</v>
      </c>
      <c r="AN48" s="28">
        <v>350912.22688083531</v>
      </c>
      <c r="AO48" s="28">
        <v>281218.63874735043</v>
      </c>
      <c r="AP48" s="28">
        <v>218877.70860560477</v>
      </c>
      <c r="AQ48" s="28">
        <v>164055.67254226923</v>
      </c>
      <c r="AR48" s="28">
        <v>116911.59098559697</v>
      </c>
      <c r="AS48" s="28">
        <v>77598.544648493524</v>
      </c>
      <c r="AT48" s="28">
        <v>45880.993855528126</v>
      </c>
      <c r="AU48" s="28">
        <v>22285.092448037922</v>
      </c>
      <c r="AV48" s="28">
        <v>6947.1779359543179</v>
      </c>
      <c r="AW48" s="28">
        <v>0</v>
      </c>
    </row>
    <row r="49" spans="5:6" x14ac:dyDescent="0.25">
      <c r="E49" s="29"/>
    </row>
    <row r="50" spans="5:6" x14ac:dyDescent="0.25">
      <c r="E50" s="29"/>
    </row>
    <row r="51" spans="5:6" x14ac:dyDescent="0.25">
      <c r="E51" s="29"/>
    </row>
    <row r="52" spans="5:6" x14ac:dyDescent="0.25">
      <c r="E52" s="29"/>
    </row>
    <row r="53" spans="5:6" x14ac:dyDescent="0.25">
      <c r="E53" s="29"/>
    </row>
    <row r="54" spans="5:6" x14ac:dyDescent="0.25">
      <c r="E54" s="29"/>
    </row>
    <row r="55" spans="5:6" x14ac:dyDescent="0.25">
      <c r="E55" s="29"/>
    </row>
    <row r="56" spans="5:6" x14ac:dyDescent="0.25">
      <c r="E56" s="29"/>
    </row>
    <row r="57" spans="5:6" x14ac:dyDescent="0.25">
      <c r="E57" s="29"/>
      <c r="F57" s="29"/>
    </row>
    <row r="58" spans="5:6" x14ac:dyDescent="0.25">
      <c r="E58" s="29"/>
      <c r="F58" s="29"/>
    </row>
    <row r="59" spans="5:6" x14ac:dyDescent="0.25">
      <c r="E59" s="29"/>
      <c r="F59" s="29"/>
    </row>
    <row r="60" spans="5:6" x14ac:dyDescent="0.25">
      <c r="E60" s="29"/>
      <c r="F60" s="29"/>
    </row>
    <row r="61" spans="5:6" x14ac:dyDescent="0.25">
      <c r="E61" s="29"/>
      <c r="F61" s="29"/>
    </row>
    <row r="62" spans="5:6" x14ac:dyDescent="0.25">
      <c r="E62" s="29"/>
      <c r="F62" s="29"/>
    </row>
    <row r="63" spans="5:6" x14ac:dyDescent="0.25">
      <c r="E63" s="29"/>
      <c r="F63" s="29"/>
    </row>
    <row r="64" spans="5:6" x14ac:dyDescent="0.25">
      <c r="E64" s="29"/>
      <c r="F64" s="29"/>
    </row>
    <row r="65" spans="5:6" x14ac:dyDescent="0.25">
      <c r="E65" s="29"/>
      <c r="F65" s="29"/>
    </row>
    <row r="66" spans="5:6" x14ac:dyDescent="0.25">
      <c r="E66" s="29"/>
      <c r="F66" s="29"/>
    </row>
    <row r="67" spans="5:6" x14ac:dyDescent="0.25">
      <c r="E67" s="29"/>
      <c r="F67" s="29"/>
    </row>
  </sheetData>
  <mergeCells count="1">
    <mergeCell ref="C47:D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2CF1-05FC-4D9E-AD00-688BB413C673}">
  <dimension ref="B1:W53"/>
  <sheetViews>
    <sheetView workbookViewId="0">
      <selection activeCell="J3" sqref="J3:K3"/>
    </sheetView>
  </sheetViews>
  <sheetFormatPr defaultRowHeight="15" x14ac:dyDescent="0.25"/>
  <sheetData>
    <row r="1" spans="2:23" ht="15.75" thickBot="1" x14ac:dyDescent="0.3"/>
    <row r="2" spans="2:23" ht="16.5" thickBot="1" x14ac:dyDescent="0.3">
      <c r="B2" s="53" t="s">
        <v>56</v>
      </c>
      <c r="C2" s="54"/>
      <c r="D2" s="54"/>
      <c r="E2" s="54"/>
      <c r="F2" s="54"/>
      <c r="G2" s="54"/>
      <c r="H2" s="55"/>
    </row>
    <row r="3" spans="2:23" ht="66" customHeight="1" x14ac:dyDescent="0.25">
      <c r="B3" s="20" t="s">
        <v>1</v>
      </c>
      <c r="C3" s="46" t="s">
        <v>0</v>
      </c>
      <c r="D3" s="46" t="s">
        <v>25</v>
      </c>
      <c r="E3" s="45"/>
      <c r="F3" s="46" t="s">
        <v>26</v>
      </c>
      <c r="G3" s="46" t="s">
        <v>40</v>
      </c>
      <c r="H3" s="46" t="s">
        <v>41</v>
      </c>
      <c r="J3" s="52" t="s">
        <v>26</v>
      </c>
      <c r="K3" s="52"/>
      <c r="L3" s="52" t="s">
        <v>40</v>
      </c>
      <c r="M3" s="52"/>
      <c r="N3" s="52" t="s">
        <v>41</v>
      </c>
      <c r="O3" s="52"/>
      <c r="R3" s="52" t="s">
        <v>61</v>
      </c>
      <c r="S3" s="52"/>
      <c r="T3" s="52"/>
      <c r="U3" s="52"/>
      <c r="V3" s="52"/>
      <c r="W3" s="52"/>
    </row>
    <row r="4" spans="2:23" ht="16.5" x14ac:dyDescent="0.3">
      <c r="B4" s="11">
        <v>0</v>
      </c>
      <c r="C4" s="12">
        <v>0</v>
      </c>
      <c r="D4" s="37" t="s">
        <v>2</v>
      </c>
      <c r="E4" s="45"/>
      <c r="F4" s="5">
        <f>'44-story Example Building'!P12</f>
        <v>0</v>
      </c>
      <c r="G4" s="5">
        <f>'44-story Example Building'!Q12</f>
        <v>0</v>
      </c>
      <c r="H4" s="5">
        <f>'44-story Example Building'!R12</f>
        <v>0</v>
      </c>
      <c r="J4" s="11" t="s">
        <v>59</v>
      </c>
      <c r="K4" s="11" t="s">
        <v>60</v>
      </c>
      <c r="L4" s="11" t="s">
        <v>59</v>
      </c>
      <c r="M4" s="11" t="s">
        <v>60</v>
      </c>
      <c r="N4" s="11" t="s">
        <v>59</v>
      </c>
      <c r="O4" s="11" t="s">
        <v>60</v>
      </c>
    </row>
    <row r="5" spans="2:23" ht="16.5" x14ac:dyDescent="0.3">
      <c r="B5" s="11">
        <v>1</v>
      </c>
      <c r="C5" s="11">
        <v>3200</v>
      </c>
      <c r="D5" s="11">
        <f>'44-story Example Building'!N13</f>
        <v>1227.7854499999999</v>
      </c>
      <c r="E5" s="45"/>
      <c r="F5" s="5">
        <f>'44-story Example Building'!P13</f>
        <v>-3.5000000000000003E-2</v>
      </c>
      <c r="G5" s="5">
        <f>'44-story Example Building'!Q13</f>
        <v>-0.15226864692900699</v>
      </c>
      <c r="H5" s="5">
        <f>'44-story Example Building'!R13</f>
        <v>0.313</v>
      </c>
      <c r="J5" s="11">
        <f>D5*F5/$F$48</f>
        <v>6.0337673055321535</v>
      </c>
      <c r="K5" s="11">
        <f>D5*F5*F5/($F$48*$F$48)</f>
        <v>2.9652043764901066E-2</v>
      </c>
      <c r="L5" s="11">
        <f>D5*G5/$G$48</f>
        <v>-25.850470507256524</v>
      </c>
      <c r="M5" s="11">
        <f>D5*G5*G5/($G$48*$G$48)</f>
        <v>0.54427003141838792</v>
      </c>
      <c r="N5" s="11">
        <f>D5*H5/$H$48</f>
        <v>52.722848929894354</v>
      </c>
      <c r="O5" s="11">
        <f>D5*H5*H5/($H$48*$H$48)</f>
        <v>2.2639939244144509</v>
      </c>
      <c r="R5" s="52" t="s">
        <v>62</v>
      </c>
      <c r="S5" s="52"/>
      <c r="T5" s="52"/>
      <c r="U5" s="52"/>
      <c r="V5" s="52"/>
      <c r="W5" s="52"/>
    </row>
    <row r="6" spans="2:23" ht="16.5" x14ac:dyDescent="0.3">
      <c r="B6" s="11">
        <v>2</v>
      </c>
      <c r="C6" s="11">
        <v>6400</v>
      </c>
      <c r="D6" s="11">
        <f>'44-story Example Building'!N14</f>
        <v>1227.7854499999999</v>
      </c>
      <c r="E6" s="45"/>
      <c r="F6" s="5">
        <f>'44-story Example Building'!P14</f>
        <v>-0.106</v>
      </c>
      <c r="G6" s="5">
        <f>'44-story Example Building'!Q14</f>
        <v>-0.44470496552601502</v>
      </c>
      <c r="H6" s="5">
        <f>'44-story Example Building'!R14</f>
        <v>0.89100000000000001</v>
      </c>
      <c r="J6" s="11">
        <f t="shared" ref="J6:J48" si="0">D6*F6/$F$48</f>
        <v>18.27369526818309</v>
      </c>
      <c r="K6" s="11">
        <f t="shared" ref="K6:K48" si="1">D6*F6*F6/($F$48*$F$48)</f>
        <v>0.27197580713667618</v>
      </c>
      <c r="L6" s="11">
        <f t="shared" ref="L6:L48" si="2">D6*G6/$G$48</f>
        <v>-75.497043072304592</v>
      </c>
      <c r="M6" s="11">
        <f t="shared" ref="M6:M48" si="3">D6*G6*G6/($G$48*$G$48)</f>
        <v>4.6423448923111241</v>
      </c>
      <c r="N6" s="11">
        <f t="shared" ref="N6:N48" si="4">D6*H6/$H$48</f>
        <v>150.08325366305391</v>
      </c>
      <c r="O6" s="11">
        <f t="shared" ref="O6:O48" si="5">D6*H6*H6/($H$48*$H$48)</f>
        <v>18.346025382601322</v>
      </c>
    </row>
    <row r="7" spans="2:23" ht="16.5" x14ac:dyDescent="0.3">
      <c r="B7" s="11">
        <v>3</v>
      </c>
      <c r="C7" s="11">
        <v>9600</v>
      </c>
      <c r="D7" s="11">
        <f>'44-story Example Building'!N15</f>
        <v>1227.7854499999999</v>
      </c>
      <c r="E7" s="45"/>
      <c r="F7" s="5">
        <f>'44-story Example Building'!P15</f>
        <v>-0.20399999999999999</v>
      </c>
      <c r="G7" s="5">
        <f>'44-story Example Building'!Q15</f>
        <v>-0.83523215885144897</v>
      </c>
      <c r="H7" s="5">
        <f>'44-story Example Building'!R15</f>
        <v>1.6339999999999999</v>
      </c>
      <c r="J7" s="11">
        <f t="shared" si="0"/>
        <v>35.168243723673122</v>
      </c>
      <c r="K7" s="11">
        <f t="shared" si="1"/>
        <v>1.0073464925062223</v>
      </c>
      <c r="L7" s="11">
        <f t="shared" si="2"/>
        <v>-141.7963889780155</v>
      </c>
      <c r="M7" s="11">
        <f t="shared" si="3"/>
        <v>16.376001138639225</v>
      </c>
      <c r="N7" s="11">
        <f t="shared" si="4"/>
        <v>275.23685351900116</v>
      </c>
      <c r="O7" s="11">
        <f t="shared" si="5"/>
        <v>61.700784558930984</v>
      </c>
    </row>
    <row r="8" spans="2:23" ht="16.5" x14ac:dyDescent="0.3">
      <c r="B8" s="11">
        <v>4</v>
      </c>
      <c r="C8" s="11">
        <v>12800</v>
      </c>
      <c r="D8" s="11">
        <f>'44-story Example Building'!N16</f>
        <v>1227.7854499999999</v>
      </c>
      <c r="E8" s="45"/>
      <c r="F8" s="5">
        <f>'44-story Example Building'!P16</f>
        <v>-0.32400000000000001</v>
      </c>
      <c r="G8" s="5">
        <f>'44-story Example Building'!Q16</f>
        <v>-1.2908204216835799</v>
      </c>
      <c r="H8" s="5">
        <f>'44-story Example Building'!R16</f>
        <v>2.4580000000000002</v>
      </c>
      <c r="J8" s="11">
        <f t="shared" si="0"/>
        <v>55.855445914069072</v>
      </c>
      <c r="K8" s="11">
        <f t="shared" si="1"/>
        <v>2.5410228132769417</v>
      </c>
      <c r="L8" s="11">
        <f t="shared" si="2"/>
        <v>-219.14107673428856</v>
      </c>
      <c r="M8" s="11">
        <f t="shared" si="3"/>
        <v>39.113357722445194</v>
      </c>
      <c r="N8" s="11">
        <f t="shared" si="4"/>
        <v>414.03438552613528</v>
      </c>
      <c r="O8" s="11">
        <f t="shared" si="5"/>
        <v>139.6208697521252</v>
      </c>
    </row>
    <row r="9" spans="2:23" ht="16.5" x14ac:dyDescent="0.3">
      <c r="B9" s="11">
        <v>5</v>
      </c>
      <c r="C9" s="11">
        <v>16000</v>
      </c>
      <c r="D9" s="11">
        <f>'44-story Example Building'!N17</f>
        <v>1227.7854499999999</v>
      </c>
      <c r="E9" s="45"/>
      <c r="F9" s="5">
        <f>'44-story Example Building'!P17</f>
        <v>-0.46200000000000002</v>
      </c>
      <c r="G9" s="5">
        <f>'44-story Example Building'!Q17</f>
        <v>-1.7870390087237</v>
      </c>
      <c r="H9" s="5">
        <f>'44-story Example Building'!R17</f>
        <v>3.2989999999999999</v>
      </c>
      <c r="J9" s="11">
        <f t="shared" si="0"/>
        <v>79.645728433024431</v>
      </c>
      <c r="K9" s="11">
        <f t="shared" si="1"/>
        <v>5.1665721055963614</v>
      </c>
      <c r="L9" s="11">
        <f t="shared" si="2"/>
        <v>-303.38352721993419</v>
      </c>
      <c r="M9" s="11">
        <f t="shared" si="3"/>
        <v>74.965511758107709</v>
      </c>
      <c r="N9" s="11">
        <f t="shared" si="4"/>
        <v>555.69545884895047</v>
      </c>
      <c r="O9" s="11">
        <f t="shared" si="5"/>
        <v>251.50765794247323</v>
      </c>
    </row>
    <row r="10" spans="2:23" ht="16.5" x14ac:dyDescent="0.3">
      <c r="B10" s="11">
        <v>6</v>
      </c>
      <c r="C10" s="11">
        <v>19200</v>
      </c>
      <c r="D10" s="11">
        <f>'44-story Example Building'!N18</f>
        <v>1227.7854499999999</v>
      </c>
      <c r="E10" s="45"/>
      <c r="F10" s="5">
        <f>'44-story Example Building'!P18</f>
        <v>-0.61299999999999999</v>
      </c>
      <c r="G10" s="5">
        <f>'44-story Example Building'!Q18</f>
        <v>-2.3041915819168501</v>
      </c>
      <c r="H10" s="5">
        <f>'44-story Example Building'!R18</f>
        <v>4.1040000000000001</v>
      </c>
      <c r="J10" s="11">
        <f t="shared" si="0"/>
        <v>105.67712452260599</v>
      </c>
      <c r="K10" s="11">
        <f t="shared" si="1"/>
        <v>9.0957704763209026</v>
      </c>
      <c r="L10" s="11">
        <f t="shared" si="2"/>
        <v>-391.17991610696674</v>
      </c>
      <c r="M10" s="11">
        <f t="shared" si="3"/>
        <v>124.63230181254676</v>
      </c>
      <c r="N10" s="11">
        <f t="shared" si="4"/>
        <v>691.29256232679381</v>
      </c>
      <c r="O10" s="11">
        <f t="shared" si="5"/>
        <v>389.22550086282916</v>
      </c>
    </row>
    <row r="11" spans="2:23" ht="16.5" x14ac:dyDescent="0.3">
      <c r="B11" s="11">
        <v>7</v>
      </c>
      <c r="C11" s="11">
        <v>22400</v>
      </c>
      <c r="D11" s="11">
        <f>'44-story Example Building'!N19</f>
        <v>1227.7854499999999</v>
      </c>
      <c r="E11" s="45"/>
      <c r="F11" s="5">
        <f>'44-story Example Building'!P19</f>
        <v>-0.77500000000000002</v>
      </c>
      <c r="G11" s="5">
        <f>'44-story Example Building'!Q19</f>
        <v>-2.8261262581786601</v>
      </c>
      <c r="H11" s="5">
        <f>'44-story Example Building'!R19</f>
        <v>4.827</v>
      </c>
      <c r="J11" s="11">
        <f t="shared" si="0"/>
        <v>133.60484747964054</v>
      </c>
      <c r="K11" s="11">
        <f t="shared" si="1"/>
        <v>14.538578601056082</v>
      </c>
      <c r="L11" s="11">
        <f t="shared" si="2"/>
        <v>-479.78815705174219</v>
      </c>
      <c r="M11" s="11">
        <f t="shared" si="3"/>
        <v>187.48933345570049</v>
      </c>
      <c r="N11" s="11">
        <f t="shared" si="4"/>
        <v>813.07729004664554</v>
      </c>
      <c r="O11" s="11">
        <f t="shared" si="5"/>
        <v>538.44479065100256</v>
      </c>
    </row>
    <row r="12" spans="2:23" ht="16.5" x14ac:dyDescent="0.3">
      <c r="B12" s="11">
        <v>8</v>
      </c>
      <c r="C12" s="11">
        <v>25600</v>
      </c>
      <c r="D12" s="11">
        <f>'44-story Example Building'!N20</f>
        <v>1227.7854499999999</v>
      </c>
      <c r="E12" s="45"/>
      <c r="F12" s="5">
        <f>'44-story Example Building'!P20</f>
        <v>-0.94599999999999995</v>
      </c>
      <c r="G12" s="5">
        <f>'44-story Example Building'!Q20</f>
        <v>-3.3393230594962602</v>
      </c>
      <c r="H12" s="5">
        <f>'44-story Example Building'!R20</f>
        <v>5.4320000000000004</v>
      </c>
      <c r="J12" s="11">
        <f t="shared" si="0"/>
        <v>163.08411060095477</v>
      </c>
      <c r="K12" s="11">
        <f t="shared" si="1"/>
        <v>21.662112977885876</v>
      </c>
      <c r="L12" s="11">
        <f t="shared" si="2"/>
        <v>-566.91297916344229</v>
      </c>
      <c r="M12" s="11">
        <f t="shared" si="3"/>
        <v>261.76424060406453</v>
      </c>
      <c r="N12" s="11">
        <f t="shared" si="4"/>
        <v>914.98567216353399</v>
      </c>
      <c r="O12" s="11">
        <f t="shared" si="5"/>
        <v>681.87709853098056</v>
      </c>
    </row>
    <row r="13" spans="2:23" ht="16.5" x14ac:dyDescent="0.3">
      <c r="B13" s="11">
        <v>9</v>
      </c>
      <c r="C13" s="11">
        <v>28800</v>
      </c>
      <c r="D13" s="11">
        <f>'44-story Example Building'!N21</f>
        <v>1227.7854499999999</v>
      </c>
      <c r="E13" s="45"/>
      <c r="F13" s="5">
        <f>'44-story Example Building'!P21</f>
        <v>-1.125</v>
      </c>
      <c r="G13" s="5">
        <f>'44-story Example Building'!Q21</f>
        <v>-3.8323202802282301</v>
      </c>
      <c r="H13" s="5">
        <f>'44-story Example Building'!R21</f>
        <v>5.89</v>
      </c>
      <c r="J13" s="11">
        <f t="shared" si="0"/>
        <v>193.94252053496206</v>
      </c>
      <c r="K13" s="11">
        <f t="shared" si="1"/>
        <v>30.635402359145225</v>
      </c>
      <c r="L13" s="11">
        <f t="shared" si="2"/>
        <v>-650.60854204995712</v>
      </c>
      <c r="M13" s="11">
        <f t="shared" si="3"/>
        <v>344.76013296001423</v>
      </c>
      <c r="N13" s="11">
        <f t="shared" si="4"/>
        <v>992.13284408012066</v>
      </c>
      <c r="O13" s="11">
        <f t="shared" si="5"/>
        <v>801.70976150801346</v>
      </c>
    </row>
    <row r="14" spans="2:23" ht="16.5" x14ac:dyDescent="0.3">
      <c r="B14" s="11">
        <v>10</v>
      </c>
      <c r="C14" s="11">
        <v>32000</v>
      </c>
      <c r="D14" s="11">
        <f>'44-story Example Building'!N22</f>
        <v>1227.7854499999999</v>
      </c>
      <c r="E14" s="45"/>
      <c r="F14" s="5">
        <f>'44-story Example Building'!P22</f>
        <v>-1.31</v>
      </c>
      <c r="G14" s="5">
        <f>'44-story Example Building'!Q22</f>
        <v>-4.29531050427941</v>
      </c>
      <c r="H14" s="5">
        <f>'44-story Example Building'!R22</f>
        <v>6.1790000000000003</v>
      </c>
      <c r="J14" s="11">
        <f t="shared" si="0"/>
        <v>225.83529057848918</v>
      </c>
      <c r="K14" s="11">
        <f t="shared" si="1"/>
        <v>41.539487595874867</v>
      </c>
      <c r="L14" s="11">
        <f t="shared" si="2"/>
        <v>-729.20985212505923</v>
      </c>
      <c r="M14" s="11">
        <f t="shared" si="3"/>
        <v>433.09440459344978</v>
      </c>
      <c r="N14" s="11">
        <f t="shared" si="4"/>
        <v>1040.8130464467004</v>
      </c>
      <c r="O14" s="11">
        <f t="shared" si="5"/>
        <v>882.3135977492334</v>
      </c>
    </row>
    <row r="15" spans="2:23" ht="16.5" x14ac:dyDescent="0.3">
      <c r="B15" s="11">
        <v>11</v>
      </c>
      <c r="C15" s="11">
        <v>35200</v>
      </c>
      <c r="D15" s="11">
        <f>'44-story Example Building'!N23</f>
        <v>1227.7854499999999</v>
      </c>
      <c r="E15" s="45"/>
      <c r="F15" s="5">
        <f>'44-story Example Building'!P23</f>
        <v>-1.5</v>
      </c>
      <c r="G15" s="5">
        <f>'44-story Example Building'!Q23</f>
        <v>-4.7198663949563997</v>
      </c>
      <c r="H15" s="5">
        <f>'44-story Example Building'!R23</f>
        <v>6.2850000000000001</v>
      </c>
      <c r="J15" s="11">
        <f t="shared" si="0"/>
        <v>258.59002737994945</v>
      </c>
      <c r="K15" s="11">
        <f t="shared" si="1"/>
        <v>54.462937527369292</v>
      </c>
      <c r="L15" s="11">
        <f t="shared" si="2"/>
        <v>-801.28621027214683</v>
      </c>
      <c r="M15" s="11">
        <f t="shared" si="3"/>
        <v>522.94119528155284</v>
      </c>
      <c r="N15" s="11">
        <f t="shared" si="4"/>
        <v>1058.6680687680066</v>
      </c>
      <c r="O15" s="11">
        <f t="shared" si="5"/>
        <v>912.84522049758823</v>
      </c>
    </row>
    <row r="16" spans="2:23" ht="16.5" x14ac:dyDescent="0.3">
      <c r="B16" s="11">
        <v>12</v>
      </c>
      <c r="C16" s="11">
        <v>38400</v>
      </c>
      <c r="D16" s="11">
        <f>'44-story Example Building'!N24</f>
        <v>1227.7854499999999</v>
      </c>
      <c r="E16" s="45"/>
      <c r="F16" s="5">
        <f>'44-story Example Building'!P24</f>
        <v>-1.694</v>
      </c>
      <c r="G16" s="5">
        <f>'44-story Example Building'!Q24</f>
        <v>-5.0987549910982599</v>
      </c>
      <c r="H16" s="5">
        <f>'44-story Example Building'!R24</f>
        <v>6.2009999999999996</v>
      </c>
      <c r="J16" s="11">
        <f t="shared" si="0"/>
        <v>292.03433758775623</v>
      </c>
      <c r="K16" s="11">
        <f t="shared" si="1"/>
        <v>69.46169164190664</v>
      </c>
      <c r="L16" s="11">
        <f t="shared" si="2"/>
        <v>-865.60968511505064</v>
      </c>
      <c r="M16" s="11">
        <f t="shared" si="3"/>
        <v>610.26959308320295</v>
      </c>
      <c r="N16" s="11">
        <f t="shared" si="4"/>
        <v>1044.5188057964053</v>
      </c>
      <c r="O16" s="11">
        <f t="shared" si="5"/>
        <v>888.60764367451077</v>
      </c>
    </row>
    <row r="17" spans="2:15" ht="16.5" x14ac:dyDescent="0.3">
      <c r="B17" s="11">
        <v>13</v>
      </c>
      <c r="C17" s="11">
        <v>41600</v>
      </c>
      <c r="D17" s="11">
        <f>'44-story Example Building'!N25</f>
        <v>1227.7854499999999</v>
      </c>
      <c r="E17" s="45"/>
      <c r="F17" s="5">
        <f>'44-story Example Building'!P25</f>
        <v>-1.891</v>
      </c>
      <c r="G17" s="5">
        <f>'44-story Example Building'!Q25</f>
        <v>-5.4258147789166502</v>
      </c>
      <c r="H17" s="5">
        <f>'44-story Example Building'!R25</f>
        <v>5.9269999999999996</v>
      </c>
      <c r="J17" s="11">
        <f t="shared" si="0"/>
        <v>325.99582785032294</v>
      </c>
      <c r="K17" s="11">
        <f t="shared" si="1"/>
        <v>86.556881559247486</v>
      </c>
      <c r="L17" s="11">
        <f t="shared" si="2"/>
        <v>-921.13424364777813</v>
      </c>
      <c r="M17" s="11">
        <f t="shared" si="3"/>
        <v>691.07212080137003</v>
      </c>
      <c r="N17" s="11">
        <f t="shared" si="4"/>
        <v>998.36525753189733</v>
      </c>
      <c r="O17" s="11">
        <f t="shared" si="5"/>
        <v>811.8138127852319</v>
      </c>
    </row>
    <row r="18" spans="2:15" ht="16.5" x14ac:dyDescent="0.3">
      <c r="B18" s="11">
        <v>14</v>
      </c>
      <c r="C18" s="11">
        <v>44800</v>
      </c>
      <c r="D18" s="11">
        <f>'44-story Example Building'!N26</f>
        <v>1227.7854499999999</v>
      </c>
      <c r="E18" s="45"/>
      <c r="F18" s="5">
        <f>'44-story Example Building'!P26</f>
        <v>-2.0910000000000002</v>
      </c>
      <c r="G18" s="5">
        <f>'44-story Example Building'!Q26</f>
        <v>-5.6958759240152101</v>
      </c>
      <c r="H18" s="5">
        <f>'44-story Example Building'!R26</f>
        <v>5.4710000000000001</v>
      </c>
      <c r="J18" s="11">
        <f t="shared" si="0"/>
        <v>360.47449816764953</v>
      </c>
      <c r="K18" s="11">
        <f t="shared" si="1"/>
        <v>105.83434086893503</v>
      </c>
      <c r="L18" s="11">
        <f t="shared" si="2"/>
        <v>-966.98220911752549</v>
      </c>
      <c r="M18" s="11">
        <f t="shared" si="3"/>
        <v>761.57816721953327</v>
      </c>
      <c r="N18" s="11">
        <f t="shared" si="4"/>
        <v>921.5549728289202</v>
      </c>
      <c r="O18" s="11">
        <f t="shared" si="5"/>
        <v>691.70356102991116</v>
      </c>
    </row>
    <row r="19" spans="2:15" ht="16.5" x14ac:dyDescent="0.3">
      <c r="B19" s="11">
        <v>15</v>
      </c>
      <c r="C19" s="11">
        <v>48000</v>
      </c>
      <c r="D19" s="11">
        <f>'44-story Example Building'!N27</f>
        <v>1227.7854499999999</v>
      </c>
      <c r="E19" s="45"/>
      <c r="F19" s="5">
        <f>'44-story Example Building'!P27</f>
        <v>-2.2930000000000001</v>
      </c>
      <c r="G19" s="5">
        <f>'44-story Example Building'!Q27</f>
        <v>-5.9047095414384696</v>
      </c>
      <c r="H19" s="5">
        <f>'44-story Example Building'!R27</f>
        <v>4.8460000000000001</v>
      </c>
      <c r="J19" s="11">
        <f t="shared" si="0"/>
        <v>395.29795518814939</v>
      </c>
      <c r="K19" s="11">
        <f t="shared" si="1"/>
        <v>127.27017849570719</v>
      </c>
      <c r="L19" s="11">
        <f t="shared" si="2"/>
        <v>-1002.4356486600769</v>
      </c>
      <c r="M19" s="11">
        <f t="shared" si="3"/>
        <v>818.44692792584351</v>
      </c>
      <c r="N19" s="11">
        <f t="shared" si="4"/>
        <v>816.27771857593632</v>
      </c>
      <c r="O19" s="11">
        <f t="shared" si="5"/>
        <v>542.69197753038657</v>
      </c>
    </row>
    <row r="20" spans="2:15" ht="16.5" x14ac:dyDescent="0.3">
      <c r="B20" s="11">
        <v>16</v>
      </c>
      <c r="C20" s="11">
        <v>51200</v>
      </c>
      <c r="D20" s="11">
        <f>'44-story Example Building'!N28</f>
        <v>1227.7854499999999</v>
      </c>
      <c r="E20" s="45"/>
      <c r="F20" s="5">
        <f>'44-story Example Building'!P28</f>
        <v>-2.496</v>
      </c>
      <c r="G20" s="5">
        <f>'44-story Example Building'!Q28</f>
        <v>-6.0489955772380402</v>
      </c>
      <c r="H20" s="5">
        <f>'44-story Example Building'!R28</f>
        <v>4.0709999999999997</v>
      </c>
      <c r="J20" s="11">
        <f t="shared" si="0"/>
        <v>430.29380556023585</v>
      </c>
      <c r="K20" s="11">
        <f t="shared" si="1"/>
        <v>150.80220986778272</v>
      </c>
      <c r="L20" s="11">
        <f t="shared" si="2"/>
        <v>-1026.9309205907769</v>
      </c>
      <c r="M20" s="11">
        <f t="shared" si="3"/>
        <v>858.93436484804454</v>
      </c>
      <c r="N20" s="11">
        <f t="shared" si="4"/>
        <v>685.73392330223612</v>
      </c>
      <c r="O20" s="11">
        <f t="shared" si="5"/>
        <v>382.99119244936247</v>
      </c>
    </row>
    <row r="21" spans="2:15" ht="16.5" x14ac:dyDescent="0.3">
      <c r="B21" s="11">
        <v>17</v>
      </c>
      <c r="C21" s="11">
        <v>54400</v>
      </c>
      <c r="D21" s="11">
        <f>'44-story Example Building'!N29</f>
        <v>1227.7854499999999</v>
      </c>
      <c r="E21" s="45"/>
      <c r="F21" s="5">
        <f>'44-story Example Building'!P29</f>
        <v>-2.6989999999999998</v>
      </c>
      <c r="G21" s="5">
        <f>'44-story Example Building'!Q29</f>
        <v>-6.1263017646055697</v>
      </c>
      <c r="H21" s="5">
        <f>'44-story Example Building'!R29</f>
        <v>3.1709999999999998</v>
      </c>
      <c r="J21" s="11">
        <f t="shared" si="0"/>
        <v>465.28965593232232</v>
      </c>
      <c r="K21" s="11">
        <f t="shared" si="1"/>
        <v>176.32923074436081</v>
      </c>
      <c r="L21" s="11">
        <f t="shared" si="2"/>
        <v>-1040.0551018117769</v>
      </c>
      <c r="M21" s="11">
        <f t="shared" si="3"/>
        <v>881.02902246048427</v>
      </c>
      <c r="N21" s="11">
        <f t="shared" si="4"/>
        <v>534.13467717793924</v>
      </c>
      <c r="O21" s="11">
        <f t="shared" si="5"/>
        <v>232.36946924560917</v>
      </c>
    </row>
    <row r="22" spans="2:15" ht="16.5" x14ac:dyDescent="0.3">
      <c r="B22" s="11">
        <v>18</v>
      </c>
      <c r="C22" s="11">
        <v>57600</v>
      </c>
      <c r="D22" s="11">
        <f>'44-story Example Building'!N30</f>
        <v>1227.7854499999999</v>
      </c>
      <c r="E22" s="45"/>
      <c r="F22" s="5">
        <f>'44-story Example Building'!P30</f>
        <v>-2.903</v>
      </c>
      <c r="G22" s="5">
        <f>'44-story Example Building'!Q30</f>
        <v>-6.1350680636698502</v>
      </c>
      <c r="H22" s="5">
        <f>'44-story Example Building'!R30</f>
        <v>2.1749999999999998</v>
      </c>
      <c r="J22" s="11">
        <f t="shared" si="0"/>
        <v>500.45789965599545</v>
      </c>
      <c r="K22" s="11">
        <f t="shared" si="1"/>
        <v>203.9917555042621</v>
      </c>
      <c r="L22" s="11">
        <f t="shared" si="2"/>
        <v>-1041.5433461745486</v>
      </c>
      <c r="M22" s="11">
        <f t="shared" si="3"/>
        <v>883.552205281856</v>
      </c>
      <c r="N22" s="11">
        <f t="shared" si="4"/>
        <v>366.36484480038405</v>
      </c>
      <c r="O22" s="11">
        <f t="shared" si="5"/>
        <v>109.32137981078822</v>
      </c>
    </row>
    <row r="23" spans="2:15" ht="16.5" x14ac:dyDescent="0.3">
      <c r="B23" s="11">
        <v>19</v>
      </c>
      <c r="C23" s="11">
        <v>60800</v>
      </c>
      <c r="D23" s="11">
        <f>'44-story Example Building'!N31</f>
        <v>1227.7854499999999</v>
      </c>
      <c r="E23" s="45"/>
      <c r="F23" s="5">
        <f>'44-story Example Building'!P31</f>
        <v>-3.1070000000000002</v>
      </c>
      <c r="G23" s="5">
        <f>'44-story Example Building'!Q31</f>
        <v>-6.0745924702737701</v>
      </c>
      <c r="H23" s="5">
        <f>'44-story Example Building'!R31</f>
        <v>1.1140000000000001</v>
      </c>
      <c r="J23" s="11">
        <f t="shared" si="0"/>
        <v>535.62614337966863</v>
      </c>
      <c r="K23" s="11">
        <f t="shared" si="1"/>
        <v>233.66897324917585</v>
      </c>
      <c r="L23" s="11">
        <f t="shared" si="2"/>
        <v>-1031.2764752525061</v>
      </c>
      <c r="M23" s="11">
        <f t="shared" si="3"/>
        <v>866.21906816800345</v>
      </c>
      <c r="N23" s="11">
        <f t="shared" si="4"/>
        <v>187.64617798051862</v>
      </c>
      <c r="O23" s="11">
        <f t="shared" si="5"/>
        <v>28.678535089902283</v>
      </c>
    </row>
    <row r="24" spans="2:15" ht="16.5" x14ac:dyDescent="0.3">
      <c r="B24" s="11">
        <v>20</v>
      </c>
      <c r="C24" s="11">
        <v>64000</v>
      </c>
      <c r="D24" s="11">
        <f>'44-story Example Building'!N32</f>
        <v>1227.7854499999999</v>
      </c>
      <c r="E24" s="45"/>
      <c r="F24" s="5">
        <f>'44-story Example Building'!P32</f>
        <v>-3.3090000000000002</v>
      </c>
      <c r="G24" s="5">
        <f>'44-story Example Building'!Q32</f>
        <v>-5.9450362025866701</v>
      </c>
      <c r="H24" s="5">
        <f>'44-story Example Building'!R32</f>
        <v>2.1999999999999999E-2</v>
      </c>
      <c r="J24" s="11">
        <f t="shared" si="0"/>
        <v>570.44960040016849</v>
      </c>
      <c r="K24" s="11">
        <f t="shared" si="1"/>
        <v>265.04039984894098</v>
      </c>
      <c r="L24" s="11">
        <f t="shared" si="2"/>
        <v>-1009.2818588661329</v>
      </c>
      <c r="M24" s="11">
        <f t="shared" si="3"/>
        <v>829.6643934298753</v>
      </c>
      <c r="N24" s="11">
        <f t="shared" si="4"/>
        <v>3.7057593497050343</v>
      </c>
      <c r="O24" s="11">
        <f t="shared" si="5"/>
        <v>1.118489582844159E-2</v>
      </c>
    </row>
    <row r="25" spans="2:15" ht="16.5" x14ac:dyDescent="0.3">
      <c r="B25" s="11">
        <v>21</v>
      </c>
      <c r="C25" s="11">
        <v>67200</v>
      </c>
      <c r="D25" s="11">
        <f>'44-story Example Building'!N33</f>
        <v>1227.7854499999999</v>
      </c>
      <c r="E25" s="45"/>
      <c r="F25" s="5">
        <f>'44-story Example Building'!P33</f>
        <v>-3.5110000000000001</v>
      </c>
      <c r="G25" s="5">
        <f>'44-story Example Building'!Q33</f>
        <v>-5.7472964353914104</v>
      </c>
      <c r="H25" s="5">
        <f>'44-story Example Building'!R33</f>
        <v>-1.0649999999999999</v>
      </c>
      <c r="J25" s="11">
        <f t="shared" si="0"/>
        <v>605.27305742066835</v>
      </c>
      <c r="K25" s="11">
        <f t="shared" si="1"/>
        <v>298.38720929569877</v>
      </c>
      <c r="L25" s="11">
        <f t="shared" si="2"/>
        <v>-975.71180933140442</v>
      </c>
      <c r="M25" s="11">
        <f t="shared" si="3"/>
        <v>775.39079394430269</v>
      </c>
      <c r="N25" s="11">
        <f t="shared" si="4"/>
        <v>-179.39244124708463</v>
      </c>
      <c r="O25" s="11">
        <f t="shared" si="5"/>
        <v>26.211133204574718</v>
      </c>
    </row>
    <row r="26" spans="2:15" ht="16.5" x14ac:dyDescent="0.3">
      <c r="B26" s="11">
        <v>22</v>
      </c>
      <c r="C26" s="11">
        <v>70400</v>
      </c>
      <c r="D26" s="11">
        <f>'44-story Example Building'!N34</f>
        <v>1227.7854499999999</v>
      </c>
      <c r="E26" s="45"/>
      <c r="F26" s="5">
        <f>'44-story Example Building'!P34</f>
        <v>-3.7109999999999999</v>
      </c>
      <c r="G26" s="5">
        <f>'44-story Example Building'!Q34</f>
        <v>-5.4831289001282197</v>
      </c>
      <c r="H26" s="5">
        <f>'44-story Example Building'!R34</f>
        <v>-2.1120000000000001</v>
      </c>
      <c r="J26" s="11">
        <f t="shared" si="0"/>
        <v>639.75172773799477</v>
      </c>
      <c r="K26" s="11">
        <f t="shared" si="1"/>
        <v>333.34999461326851</v>
      </c>
      <c r="L26" s="11">
        <f t="shared" si="2"/>
        <v>-930.86439512617017</v>
      </c>
      <c r="M26" s="11">
        <f t="shared" si="3"/>
        <v>705.74913728910099</v>
      </c>
      <c r="N26" s="11">
        <f t="shared" si="4"/>
        <v>-355.75289757168332</v>
      </c>
      <c r="O26" s="11">
        <f t="shared" si="5"/>
        <v>103.07999995491772</v>
      </c>
    </row>
    <row r="27" spans="2:15" ht="16.5" x14ac:dyDescent="0.3">
      <c r="B27" s="11">
        <v>23</v>
      </c>
      <c r="C27" s="11">
        <v>73600</v>
      </c>
      <c r="D27" s="11">
        <f>'44-story Example Building'!N35</f>
        <v>1227.7854499999999</v>
      </c>
      <c r="E27" s="45"/>
      <c r="F27" s="5">
        <f>'44-story Example Building'!P35</f>
        <v>-3.9079999999999999</v>
      </c>
      <c r="G27" s="5">
        <f>'44-story Example Building'!Q35</f>
        <v>-5.1550672939266002</v>
      </c>
      <c r="H27" s="5">
        <f>'44-story Example Building'!R35</f>
        <v>-3.085</v>
      </c>
      <c r="J27" s="11">
        <f t="shared" si="0"/>
        <v>673.7132180005616</v>
      </c>
      <c r="K27" s="11">
        <f t="shared" si="1"/>
        <v>369.68144565377628</v>
      </c>
      <c r="L27" s="11">
        <f t="shared" si="2"/>
        <v>-875.16975905554091</v>
      </c>
      <c r="M27" s="11">
        <f t="shared" si="3"/>
        <v>623.8240623924429</v>
      </c>
      <c r="N27" s="11">
        <f t="shared" si="4"/>
        <v>-519.64852699272876</v>
      </c>
      <c r="O27" s="11">
        <f t="shared" si="5"/>
        <v>219.9363020678513</v>
      </c>
    </row>
    <row r="28" spans="2:15" ht="16.5" x14ac:dyDescent="0.3">
      <c r="B28" s="11">
        <v>24</v>
      </c>
      <c r="C28" s="11">
        <v>76800</v>
      </c>
      <c r="D28" s="11">
        <f>'44-story Example Building'!N36</f>
        <v>1227.7854499999999</v>
      </c>
      <c r="E28" s="45"/>
      <c r="F28" s="5">
        <f>'44-story Example Building'!P36</f>
        <v>-4.1040000000000001</v>
      </c>
      <c r="G28" s="5">
        <f>'44-story Example Building'!Q36</f>
        <v>-4.7663641175942102</v>
      </c>
      <c r="H28" s="5">
        <f>'44-story Example Building'!R36</f>
        <v>-3.952</v>
      </c>
      <c r="J28" s="11">
        <f t="shared" si="0"/>
        <v>707.5023149115417</v>
      </c>
      <c r="K28" s="11">
        <f t="shared" si="1"/>
        <v>407.69299359687824</v>
      </c>
      <c r="L28" s="11">
        <f t="shared" si="2"/>
        <v>-809.18007438629843</v>
      </c>
      <c r="M28" s="11">
        <f t="shared" si="3"/>
        <v>533.29544895960089</v>
      </c>
      <c r="N28" s="11">
        <f t="shared" si="4"/>
        <v>-665.68913409246807</v>
      </c>
      <c r="O28" s="11">
        <f t="shared" si="5"/>
        <v>360.92789929118311</v>
      </c>
    </row>
    <row r="29" spans="2:15" ht="16.5" x14ac:dyDescent="0.3">
      <c r="B29" s="11">
        <v>25</v>
      </c>
      <c r="C29" s="11">
        <v>80000</v>
      </c>
      <c r="D29" s="11">
        <f>'44-story Example Building'!N37</f>
        <v>1227.7854499999999</v>
      </c>
      <c r="E29" s="45"/>
      <c r="F29" s="5">
        <f>'44-story Example Building'!P37</f>
        <v>-4.2960000000000003</v>
      </c>
      <c r="G29" s="5">
        <f>'44-story Example Building'!Q37</f>
        <v>-4.3209542097088098</v>
      </c>
      <c r="H29" s="5">
        <f>'44-story Example Building'!R37</f>
        <v>-4.6859999999999999</v>
      </c>
      <c r="J29" s="11">
        <f t="shared" si="0"/>
        <v>740.60183841617516</v>
      </c>
      <c r="K29" s="11">
        <f t="shared" si="1"/>
        <v>446.73202721649659</v>
      </c>
      <c r="L29" s="11">
        <f t="shared" si="2"/>
        <v>-733.56335407223639</v>
      </c>
      <c r="M29" s="11">
        <f t="shared" si="3"/>
        <v>438.28113001152548</v>
      </c>
      <c r="N29" s="11">
        <f t="shared" si="4"/>
        <v>-789.3267414871724</v>
      </c>
      <c r="O29" s="11">
        <f t="shared" si="5"/>
        <v>507.44753884056661</v>
      </c>
    </row>
    <row r="30" spans="2:15" ht="16.5" x14ac:dyDescent="0.3">
      <c r="B30" s="11">
        <v>26</v>
      </c>
      <c r="C30" s="11">
        <v>83200</v>
      </c>
      <c r="D30" s="11">
        <f>'44-story Example Building'!N38</f>
        <v>1227.7854499999999</v>
      </c>
      <c r="E30" s="45"/>
      <c r="F30" s="5">
        <f>'44-story Example Building'!P38</f>
        <v>-4.4859999999999998</v>
      </c>
      <c r="G30" s="5">
        <f>'44-story Example Building'!Q38</f>
        <v>-3.8234028289385198</v>
      </c>
      <c r="H30" s="5">
        <f>'44-story Example Building'!R38</f>
        <v>-5.2619999999999996</v>
      </c>
      <c r="J30" s="11">
        <f t="shared" si="0"/>
        <v>773.3565752176354</v>
      </c>
      <c r="K30" s="11">
        <f t="shared" si="1"/>
        <v>487.12125757179331</v>
      </c>
      <c r="L30" s="11">
        <f t="shared" si="2"/>
        <v>-649.09463675025336</v>
      </c>
      <c r="M30" s="11">
        <f t="shared" si="3"/>
        <v>343.15755041562301</v>
      </c>
      <c r="N30" s="11">
        <f t="shared" si="4"/>
        <v>-886.35025900672224</v>
      </c>
      <c r="O30" s="11">
        <f t="shared" si="5"/>
        <v>639.86487349339723</v>
      </c>
    </row>
    <row r="31" spans="2:15" ht="16.5" x14ac:dyDescent="0.3">
      <c r="B31" s="11">
        <v>27</v>
      </c>
      <c r="C31" s="11">
        <v>86400</v>
      </c>
      <c r="D31" s="11">
        <f>'44-story Example Building'!N39</f>
        <v>1227.7854499999999</v>
      </c>
      <c r="E31" s="45"/>
      <c r="F31" s="5">
        <f>'44-story Example Building'!P39</f>
        <v>-4.6719999999999997</v>
      </c>
      <c r="G31" s="5">
        <f>'44-story Example Building'!Q39</f>
        <v>-3.27884639739441</v>
      </c>
      <c r="H31" s="5">
        <f>'44-story Example Building'!R39</f>
        <v>-5.6609999999999996</v>
      </c>
      <c r="J31" s="11">
        <f t="shared" si="0"/>
        <v>805.4217386127491</v>
      </c>
      <c r="K31" s="11">
        <f t="shared" si="1"/>
        <v>528.35304167351353</v>
      </c>
      <c r="L31" s="11">
        <f t="shared" si="2"/>
        <v>-556.64592680846806</v>
      </c>
      <c r="M31" s="11">
        <f t="shared" si="3"/>
        <v>252.3687569619419</v>
      </c>
      <c r="N31" s="11">
        <f t="shared" si="4"/>
        <v>-953.55925812182727</v>
      </c>
      <c r="O31" s="11">
        <f t="shared" si="5"/>
        <v>740.58155580020093</v>
      </c>
    </row>
    <row r="32" spans="2:15" ht="16.5" x14ac:dyDescent="0.3">
      <c r="B32" s="11">
        <v>28</v>
      </c>
      <c r="C32" s="11">
        <v>89600</v>
      </c>
      <c r="D32" s="11">
        <f>'44-story Example Building'!N40</f>
        <v>1227.7854499999999</v>
      </c>
      <c r="E32" s="45"/>
      <c r="F32" s="5">
        <f>'44-story Example Building'!P40</f>
        <v>-4.8540000000000001</v>
      </c>
      <c r="G32" s="5">
        <f>'44-story Example Building'!Q40</f>
        <v>-2.69292593224597</v>
      </c>
      <c r="H32" s="5">
        <f>'44-story Example Building'!R40</f>
        <v>-5.87</v>
      </c>
      <c r="J32" s="11">
        <f t="shared" si="0"/>
        <v>836.79732860151637</v>
      </c>
      <c r="K32" s="11">
        <f t="shared" si="1"/>
        <v>570.31932505360294</v>
      </c>
      <c r="L32" s="11">
        <f t="shared" si="2"/>
        <v>-457.17489314925712</v>
      </c>
      <c r="M32" s="11">
        <f t="shared" si="3"/>
        <v>170.23241554624602</v>
      </c>
      <c r="N32" s="11">
        <f t="shared" si="4"/>
        <v>-988.76397194402523</v>
      </c>
      <c r="O32" s="11">
        <f t="shared" si="5"/>
        <v>796.27445675832462</v>
      </c>
    </row>
    <row r="33" spans="2:15" ht="16.5" x14ac:dyDescent="0.3">
      <c r="B33" s="11">
        <v>29</v>
      </c>
      <c r="C33" s="11">
        <v>92800</v>
      </c>
      <c r="D33" s="11">
        <f>'44-story Example Building'!N41</f>
        <v>1227.7854499999999</v>
      </c>
      <c r="E33" s="45"/>
      <c r="F33" s="5">
        <f>'44-story Example Building'!P41</f>
        <v>-5.032</v>
      </c>
      <c r="G33" s="5">
        <f>'44-story Example Building'!Q41</f>
        <v>-2.0717133365550802</v>
      </c>
      <c r="H33" s="5">
        <f>'44-story Example Building'!R41</f>
        <v>-5.8819999999999997</v>
      </c>
      <c r="J33" s="11">
        <f t="shared" si="0"/>
        <v>867.4833451839371</v>
      </c>
      <c r="K33" s="11">
        <f t="shared" si="1"/>
        <v>612.91437699600829</v>
      </c>
      <c r="L33" s="11">
        <f t="shared" si="2"/>
        <v>-351.7123556701481</v>
      </c>
      <c r="M33" s="11">
        <f t="shared" si="3"/>
        <v>100.75178943604909</v>
      </c>
      <c r="N33" s="11">
        <f t="shared" si="4"/>
        <v>-990.78529522568238</v>
      </c>
      <c r="O33" s="11">
        <f t="shared" si="5"/>
        <v>799.53342111640336</v>
      </c>
    </row>
    <row r="34" spans="2:15" ht="16.5" x14ac:dyDescent="0.3">
      <c r="B34" s="11">
        <v>30</v>
      </c>
      <c r="C34" s="11">
        <v>96000</v>
      </c>
      <c r="D34" s="11">
        <f>'44-story Example Building'!N42</f>
        <v>1227.7854499999999</v>
      </c>
      <c r="E34" s="45"/>
      <c r="F34" s="5">
        <f>'44-story Example Building'!P42</f>
        <v>-5.2060000000000004</v>
      </c>
      <c r="G34" s="5">
        <f>'44-story Example Building'!Q42</f>
        <v>-1.42163060375771</v>
      </c>
      <c r="H34" s="5">
        <f>'44-story Example Building'!R42</f>
        <v>-5.6950000000000003</v>
      </c>
      <c r="J34" s="11">
        <f t="shared" si="0"/>
        <v>897.47978836001118</v>
      </c>
      <c r="K34" s="11">
        <f t="shared" si="1"/>
        <v>656.03479053667775</v>
      </c>
      <c r="L34" s="11">
        <f t="shared" si="2"/>
        <v>-241.34856870295846</v>
      </c>
      <c r="M34" s="11">
        <f t="shared" si="3"/>
        <v>47.442435170547647</v>
      </c>
      <c r="N34" s="11">
        <f t="shared" si="4"/>
        <v>-959.28634075318973</v>
      </c>
      <c r="O34" s="11">
        <f t="shared" si="5"/>
        <v>749.50414468231793</v>
      </c>
    </row>
    <row r="35" spans="2:15" ht="16.5" x14ac:dyDescent="0.3">
      <c r="B35" s="11">
        <v>31</v>
      </c>
      <c r="C35" s="11">
        <v>99200</v>
      </c>
      <c r="D35" s="11">
        <f>'44-story Example Building'!N43</f>
        <v>1227.7854499999999</v>
      </c>
      <c r="E35" s="45"/>
      <c r="F35" s="5">
        <f>'44-story Example Building'!P43</f>
        <v>-5.375</v>
      </c>
      <c r="G35" s="5">
        <f>'44-story Example Building'!Q43</f>
        <v>-0.74936183994029104</v>
      </c>
      <c r="H35" s="5">
        <f>'44-story Example Building'!R43</f>
        <v>-5.3159999999999998</v>
      </c>
      <c r="J35" s="11">
        <f t="shared" si="0"/>
        <v>926.61426477815212</v>
      </c>
      <c r="K35" s="11">
        <f t="shared" si="1"/>
        <v>699.31924644517937</v>
      </c>
      <c r="L35" s="11">
        <f t="shared" si="2"/>
        <v>-127.21828513831601</v>
      </c>
      <c r="M35" s="11">
        <f t="shared" si="3"/>
        <v>13.181856873718351</v>
      </c>
      <c r="N35" s="11">
        <f t="shared" si="4"/>
        <v>-895.44621377418025</v>
      </c>
      <c r="O35" s="11">
        <f t="shared" si="5"/>
        <v>653.06517662553745</v>
      </c>
    </row>
    <row r="36" spans="2:15" ht="16.5" x14ac:dyDescent="0.3">
      <c r="B36" s="11">
        <v>32</v>
      </c>
      <c r="C36" s="11">
        <v>102400</v>
      </c>
      <c r="D36" s="11">
        <f>'44-story Example Building'!N44</f>
        <v>1227.7854499999999</v>
      </c>
      <c r="E36" s="45"/>
      <c r="F36" s="5">
        <f>'44-story Example Building'!P44</f>
        <v>-5.54</v>
      </c>
      <c r="G36" s="5">
        <f>'44-story Example Building'!Q44</f>
        <v>-6.1757760830297902E-2</v>
      </c>
      <c r="H36" s="5">
        <f>'44-story Example Building'!R44</f>
        <v>-4.7539999999999996</v>
      </c>
      <c r="J36" s="11">
        <f t="shared" si="0"/>
        <v>955.05916778994651</v>
      </c>
      <c r="K36" s="11">
        <f t="shared" si="1"/>
        <v>742.91319707333662</v>
      </c>
      <c r="L36" s="11">
        <f t="shared" si="2"/>
        <v>-10.484542991192056</v>
      </c>
      <c r="M36" s="11">
        <f t="shared" si="3"/>
        <v>8.9531637416092921E-2</v>
      </c>
      <c r="N36" s="11">
        <f t="shared" si="4"/>
        <v>-800.78090674989699</v>
      </c>
      <c r="O36" s="11">
        <f t="shared" si="5"/>
        <v>522.28185357237066</v>
      </c>
    </row>
    <row r="37" spans="2:15" ht="16.5" x14ac:dyDescent="0.3">
      <c r="B37" s="11">
        <v>33</v>
      </c>
      <c r="C37" s="11">
        <v>105600</v>
      </c>
      <c r="D37" s="11">
        <f>'44-story Example Building'!N45</f>
        <v>1227.7854499999999</v>
      </c>
      <c r="E37" s="45"/>
      <c r="F37" s="5">
        <f>'44-story Example Building'!P45</f>
        <v>-5.7</v>
      </c>
      <c r="G37" s="5">
        <f>'44-story Example Building'!Q45</f>
        <v>0.63426804587003205</v>
      </c>
      <c r="H37" s="5">
        <f>'44-story Example Building'!R45</f>
        <v>-4.0279999999999996</v>
      </c>
      <c r="J37" s="11">
        <f t="shared" si="0"/>
        <v>982.64210404380788</v>
      </c>
      <c r="K37" s="11">
        <f t="shared" si="1"/>
        <v>786.44481789521262</v>
      </c>
      <c r="L37" s="11">
        <f t="shared" si="2"/>
        <v>107.67894602165174</v>
      </c>
      <c r="M37" s="11">
        <f t="shared" si="3"/>
        <v>9.4436331822744695</v>
      </c>
      <c r="N37" s="11">
        <f t="shared" si="4"/>
        <v>-678.49084820963083</v>
      </c>
      <c r="O37" s="11">
        <f t="shared" si="5"/>
        <v>374.94322082430966</v>
      </c>
    </row>
    <row r="38" spans="2:15" ht="16.5" x14ac:dyDescent="0.3">
      <c r="B38" s="11">
        <v>34</v>
      </c>
      <c r="C38" s="11">
        <v>108800</v>
      </c>
      <c r="D38" s="11">
        <f>'44-story Example Building'!N46</f>
        <v>1227.7854499999999</v>
      </c>
      <c r="E38" s="45"/>
      <c r="F38" s="5">
        <f>'44-story Example Building'!P46</f>
        <v>-5.8540000000000001</v>
      </c>
      <c r="G38" s="5">
        <f>'44-story Example Building'!Q46</f>
        <v>1.33185234675149</v>
      </c>
      <c r="H38" s="5">
        <f>'44-story Example Building'!R46</f>
        <v>-3.1589999999999998</v>
      </c>
      <c r="J38" s="11">
        <f t="shared" si="0"/>
        <v>1009.1906801881494</v>
      </c>
      <c r="K38" s="11">
        <f t="shared" si="1"/>
        <v>829.51449618385652</v>
      </c>
      <c r="L38" s="11">
        <f t="shared" si="2"/>
        <v>226.1070187730229</v>
      </c>
      <c r="M38" s="11">
        <f t="shared" si="3"/>
        <v>41.639509523772368</v>
      </c>
      <c r="N38" s="11">
        <f t="shared" si="4"/>
        <v>-532.11335389628198</v>
      </c>
      <c r="O38" s="11">
        <f t="shared" si="5"/>
        <v>230.61408766063312</v>
      </c>
    </row>
    <row r="39" spans="2:15" ht="16.5" x14ac:dyDescent="0.3">
      <c r="B39" s="11">
        <v>35</v>
      </c>
      <c r="C39" s="11">
        <v>112000</v>
      </c>
      <c r="D39" s="11">
        <f>'44-story Example Building'!N47</f>
        <v>1227.7854499999999</v>
      </c>
      <c r="E39" s="45"/>
      <c r="F39" s="5">
        <f>'44-story Example Building'!P47</f>
        <v>-6.0039999999999996</v>
      </c>
      <c r="G39" s="5">
        <f>'44-story Example Building'!Q47</f>
        <v>2.0243070069598499</v>
      </c>
      <c r="H39" s="5">
        <f>'44-story Example Building'!R47</f>
        <v>-2.1720000000000002</v>
      </c>
      <c r="J39" s="11">
        <f t="shared" si="0"/>
        <v>1035.0496829261442</v>
      </c>
      <c r="K39" s="11">
        <f t="shared" si="1"/>
        <v>872.56926373049271</v>
      </c>
      <c r="L39" s="11">
        <f t="shared" si="2"/>
        <v>343.66423841308637</v>
      </c>
      <c r="M39" s="11">
        <f t="shared" si="3"/>
        <v>96.193605131944395</v>
      </c>
      <c r="N39" s="11">
        <f t="shared" si="4"/>
        <v>-365.85951397996979</v>
      </c>
      <c r="O39" s="11">
        <f t="shared" si="5"/>
        <v>109.02001157422066</v>
      </c>
    </row>
    <row r="40" spans="2:15" ht="16.5" x14ac:dyDescent="0.3">
      <c r="B40" s="11">
        <v>36</v>
      </c>
      <c r="C40" s="11">
        <v>115200</v>
      </c>
      <c r="D40" s="11">
        <f>'44-story Example Building'!N48</f>
        <v>1227.7854499999999</v>
      </c>
      <c r="E40" s="45"/>
      <c r="F40" s="5">
        <f>'44-story Example Building'!P48</f>
        <v>-6.1479999999999997</v>
      </c>
      <c r="G40" s="5">
        <f>'44-story Example Building'!Q48</f>
        <v>2.70525837807125</v>
      </c>
      <c r="H40" s="5">
        <f>'44-story Example Building'!R48</f>
        <v>-1.0980000000000001</v>
      </c>
      <c r="J40" s="11">
        <f t="shared" si="0"/>
        <v>1059.8743255546192</v>
      </c>
      <c r="K40" s="11">
        <f t="shared" si="1"/>
        <v>914.92661520777858</v>
      </c>
      <c r="L40" s="11">
        <f t="shared" si="2"/>
        <v>459.26855808631655</v>
      </c>
      <c r="M40" s="11">
        <f t="shared" si="3"/>
        <v>171.79516864830441</v>
      </c>
      <c r="N40" s="11">
        <f t="shared" si="4"/>
        <v>-184.95108027164218</v>
      </c>
      <c r="O40" s="11">
        <f t="shared" si="5"/>
        <v>27.860651137091939</v>
      </c>
    </row>
    <row r="41" spans="2:15" ht="16.5" x14ac:dyDescent="0.3">
      <c r="B41" s="11">
        <v>37</v>
      </c>
      <c r="C41" s="11">
        <v>118400</v>
      </c>
      <c r="D41" s="11">
        <f>'44-story Example Building'!N49</f>
        <v>1227.7854499999999</v>
      </c>
      <c r="E41" s="45"/>
      <c r="F41" s="5">
        <f>'44-story Example Building'!P49</f>
        <v>-6.2869999999999999</v>
      </c>
      <c r="G41" s="5">
        <f>'44-story Example Building'!Q49</f>
        <v>3.36880597788518</v>
      </c>
      <c r="H41" s="5">
        <f>'44-story Example Building'!R49</f>
        <v>3.4000000000000002E-2</v>
      </c>
      <c r="J41" s="11">
        <f t="shared" si="0"/>
        <v>1083.8370014251614</v>
      </c>
      <c r="K41" s="11">
        <f t="shared" si="1"/>
        <v>956.76540690255399</v>
      </c>
      <c r="L41" s="11">
        <f t="shared" si="2"/>
        <v>571.91825981478985</v>
      </c>
      <c r="M41" s="11">
        <f t="shared" si="3"/>
        <v>266.40688396297372</v>
      </c>
      <c r="N41" s="11">
        <f t="shared" si="4"/>
        <v>5.7270826313623271</v>
      </c>
      <c r="O41" s="11">
        <f t="shared" si="5"/>
        <v>2.6714337970410087E-2</v>
      </c>
    </row>
    <row r="42" spans="2:15" ht="16.5" x14ac:dyDescent="0.3">
      <c r="B42" s="11">
        <v>38</v>
      </c>
      <c r="C42" s="11">
        <v>121600</v>
      </c>
      <c r="D42" s="11">
        <f>'44-story Example Building'!N50</f>
        <v>1227.7854499999999</v>
      </c>
      <c r="E42" s="45"/>
      <c r="F42" s="5">
        <f>'44-story Example Building'!P50</f>
        <v>-6.42</v>
      </c>
      <c r="G42" s="5">
        <f>'44-story Example Building'!Q50</f>
        <v>4.0097071020667299</v>
      </c>
      <c r="H42" s="5">
        <f>'44-story Example Building'!R50</f>
        <v>1.1910000000000001</v>
      </c>
      <c r="J42" s="11">
        <f t="shared" si="0"/>
        <v>1106.7653171861834</v>
      </c>
      <c r="K42" s="11">
        <f t="shared" si="1"/>
        <v>997.67387480136165</v>
      </c>
      <c r="L42" s="11">
        <f t="shared" si="2"/>
        <v>680.72329580126654</v>
      </c>
      <c r="M42" s="11">
        <f t="shared" si="3"/>
        <v>377.41464149663818</v>
      </c>
      <c r="N42" s="11">
        <f t="shared" si="4"/>
        <v>200.6163357044862</v>
      </c>
      <c r="O42" s="11">
        <f t="shared" si="5"/>
        <v>32.780087230627394</v>
      </c>
    </row>
    <row r="43" spans="2:15" ht="16.5" x14ac:dyDescent="0.3">
      <c r="B43" s="11">
        <v>39</v>
      </c>
      <c r="C43" s="11">
        <v>124800</v>
      </c>
      <c r="D43" s="11">
        <f>'44-story Example Building'!N51</f>
        <v>1227.7854499999999</v>
      </c>
      <c r="E43" s="45"/>
      <c r="F43" s="5">
        <f>'44-story Example Building'!P51</f>
        <v>-6.548</v>
      </c>
      <c r="G43" s="5">
        <f>'44-story Example Building'!Q51</f>
        <v>4.6235986854600002</v>
      </c>
      <c r="H43" s="5">
        <f>'44-story Example Building'!R51</f>
        <v>2.343</v>
      </c>
      <c r="J43" s="11">
        <f t="shared" si="0"/>
        <v>1128.8316661892725</v>
      </c>
      <c r="K43" s="11">
        <f t="shared" si="1"/>
        <v>1037.853096069553</v>
      </c>
      <c r="L43" s="11">
        <f t="shared" si="2"/>
        <v>784.94295356547843</v>
      </c>
      <c r="M43" s="11">
        <f t="shared" si="3"/>
        <v>501.82663457373349</v>
      </c>
      <c r="N43" s="11">
        <f t="shared" si="4"/>
        <v>394.6633707435862</v>
      </c>
      <c r="O43" s="11">
        <f t="shared" si="5"/>
        <v>126.86188471014165</v>
      </c>
    </row>
    <row r="44" spans="2:15" ht="16.5" x14ac:dyDescent="0.3">
      <c r="B44" s="11">
        <v>40</v>
      </c>
      <c r="C44" s="11">
        <v>128000</v>
      </c>
      <c r="D44" s="11">
        <f>'44-story Example Building'!N52</f>
        <v>1168.72424</v>
      </c>
      <c r="E44" s="45"/>
      <c r="F44" s="5">
        <f>'44-story Example Building'!P52</f>
        <v>-6.6719999999999997</v>
      </c>
      <c r="G44" s="5">
        <f>'44-story Example Building'!Q52</f>
        <v>5.2073675688817698</v>
      </c>
      <c r="H44" s="5">
        <f>'44-story Example Building'!R52</f>
        <v>3.464</v>
      </c>
      <c r="J44" s="11">
        <f t="shared" si="0"/>
        <v>1094.8789847346252</v>
      </c>
      <c r="K44" s="11">
        <f t="shared" si="1"/>
        <v>1025.6996049072477</v>
      </c>
      <c r="L44" s="11">
        <f t="shared" si="2"/>
        <v>841.52256681819767</v>
      </c>
      <c r="M44" s="11">
        <f t="shared" si="3"/>
        <v>605.92585164853597</v>
      </c>
      <c r="N44" s="11">
        <f t="shared" si="4"/>
        <v>555.42060191521466</v>
      </c>
      <c r="O44" s="11">
        <f t="shared" si="5"/>
        <v>263.95623062619063</v>
      </c>
    </row>
    <row r="45" spans="2:15" ht="16.5" x14ac:dyDescent="0.3">
      <c r="B45" s="11">
        <v>41</v>
      </c>
      <c r="C45" s="11">
        <v>131200</v>
      </c>
      <c r="D45" s="11">
        <f>'44-story Example Building'!N53</f>
        <v>1227.7854499999999</v>
      </c>
      <c r="E45" s="45"/>
      <c r="F45" s="5">
        <f>'44-story Example Building'!P53</f>
        <v>-6.7910000000000004</v>
      </c>
      <c r="G45" s="5">
        <f>'44-story Example Building'!Q53</f>
        <v>5.7589477652675303</v>
      </c>
      <c r="H45" s="5">
        <f>'44-story Example Building'!R53</f>
        <v>4.53</v>
      </c>
      <c r="J45" s="11">
        <f t="shared" si="0"/>
        <v>1170.7232506248245</v>
      </c>
      <c r="K45" s="11">
        <f t="shared" si="1"/>
        <v>1116.3130574267316</v>
      </c>
      <c r="L45" s="11">
        <f t="shared" si="2"/>
        <v>977.68984200856733</v>
      </c>
      <c r="M45" s="11">
        <f t="shared" si="3"/>
        <v>778.53783587901069</v>
      </c>
      <c r="N45" s="11">
        <f t="shared" si="4"/>
        <v>763.04953882562756</v>
      </c>
      <c r="O45" s="11">
        <f t="shared" si="5"/>
        <v>474.22340662369237</v>
      </c>
    </row>
    <row r="46" spans="2:15" ht="16.5" x14ac:dyDescent="0.3">
      <c r="B46" s="11">
        <v>42</v>
      </c>
      <c r="C46" s="11">
        <v>134400</v>
      </c>
      <c r="D46" s="11">
        <f>'44-story Example Building'!N54</f>
        <v>1227.7854499999999</v>
      </c>
      <c r="E46" s="45"/>
      <c r="F46" s="5">
        <f>'44-story Example Building'!P54</f>
        <v>-6.9050000000000002</v>
      </c>
      <c r="G46" s="5">
        <f>'44-story Example Building'!Q54</f>
        <v>6.2788033929684799</v>
      </c>
      <c r="H46" s="5">
        <f>'44-story Example Building'!R54</f>
        <v>5.5250000000000004</v>
      </c>
      <c r="J46" s="11">
        <f t="shared" si="0"/>
        <v>1190.3760927057006</v>
      </c>
      <c r="K46" s="11">
        <f t="shared" si="1"/>
        <v>1154.1065599737237</v>
      </c>
      <c r="L46" s="11">
        <f t="shared" si="2"/>
        <v>1065.9451253052018</v>
      </c>
      <c r="M46" s="11">
        <f t="shared" si="3"/>
        <v>925.43775474935183</v>
      </c>
      <c r="N46" s="11">
        <f t="shared" si="4"/>
        <v>930.6509275963781</v>
      </c>
      <c r="O46" s="11">
        <f t="shared" si="5"/>
        <v>705.42548703114142</v>
      </c>
    </row>
    <row r="47" spans="2:15" ht="16.5" x14ac:dyDescent="0.3">
      <c r="B47" s="11">
        <v>43</v>
      </c>
      <c r="C47" s="11">
        <v>137600</v>
      </c>
      <c r="D47" s="11">
        <f>'44-story Example Building'!N55</f>
        <v>1227.7854499999999</v>
      </c>
      <c r="E47" s="45"/>
      <c r="F47" s="5">
        <f>'44-story Example Building'!P55</f>
        <v>-7.016</v>
      </c>
      <c r="G47" s="5">
        <f>'44-story Example Building'!Q55</f>
        <v>6.7694184558891903</v>
      </c>
      <c r="H47" s="5">
        <f>'44-story Example Building'!R55</f>
        <v>6.444</v>
      </c>
      <c r="J47" s="11">
        <f t="shared" si="0"/>
        <v>1209.5117547318166</v>
      </c>
      <c r="K47" s="11">
        <f t="shared" si="1"/>
        <v>1191.5100352707702</v>
      </c>
      <c r="L47" s="11">
        <f t="shared" si="2"/>
        <v>1149.2362720398326</v>
      </c>
      <c r="M47" s="11">
        <f t="shared" si="3"/>
        <v>1075.7123803446379</v>
      </c>
      <c r="N47" s="11">
        <f t="shared" si="4"/>
        <v>1085.4506022499656</v>
      </c>
      <c r="O47" s="11">
        <f t="shared" si="5"/>
        <v>959.6163645079954</v>
      </c>
    </row>
    <row r="48" spans="2:15" ht="16.5" x14ac:dyDescent="0.3">
      <c r="B48" s="11">
        <v>44</v>
      </c>
      <c r="C48" s="11">
        <v>140800</v>
      </c>
      <c r="D48" s="11">
        <f>'44-story Example Building'!N56</f>
        <v>1001.425</v>
      </c>
      <c r="E48" s="45"/>
      <c r="F48" s="5">
        <f>'44-story Example Building'!P56</f>
        <v>-7.1219999999999999</v>
      </c>
      <c r="G48" s="5">
        <f>'44-story Example Building'!Q56</f>
        <v>7.2321016028757397</v>
      </c>
      <c r="H48" s="5">
        <f>'44-story Example Building'!R56</f>
        <v>7.2889999999999997</v>
      </c>
      <c r="J48" s="11">
        <f t="shared" si="0"/>
        <v>1001.425</v>
      </c>
      <c r="K48" s="11">
        <f t="shared" si="1"/>
        <v>1001.425</v>
      </c>
      <c r="L48" s="11">
        <f t="shared" si="2"/>
        <v>1001.425</v>
      </c>
      <c r="M48" s="11">
        <f t="shared" si="3"/>
        <v>1001.4249999999998</v>
      </c>
      <c r="N48" s="11">
        <f t="shared" si="4"/>
        <v>1001.425</v>
      </c>
      <c r="O48" s="11">
        <f t="shared" si="5"/>
        <v>1001.425</v>
      </c>
    </row>
    <row r="49" spans="7:15" ht="16.5" x14ac:dyDescent="0.3">
      <c r="I49" s="48" t="s">
        <v>57</v>
      </c>
      <c r="J49" s="51">
        <f>SUM(J5:J48)</f>
        <v>27653.790750804535</v>
      </c>
      <c r="K49" s="51">
        <f>SUM(K5:K48)</f>
        <v>19637.527254675762</v>
      </c>
      <c r="L49" s="51">
        <f t="shared" ref="L49:O49" si="6">SUM(L5:L48)</f>
        <v>-11797.950177052118</v>
      </c>
      <c r="M49" s="51">
        <f t="shared" si="6"/>
        <v>19066.612765248159</v>
      </c>
      <c r="N49" s="51">
        <f t="shared" si="6"/>
        <v>6707.8510980052151</v>
      </c>
      <c r="O49" s="51">
        <f t="shared" si="6"/>
        <v>18793.505559543381</v>
      </c>
    </row>
    <row r="50" spans="7:15" x14ac:dyDescent="0.25">
      <c r="G50" s="90" t="s">
        <v>58</v>
      </c>
      <c r="H50" s="90"/>
      <c r="I50" s="90"/>
      <c r="J50" s="89">
        <f>J49/K49</f>
        <v>1.4082114510736108</v>
      </c>
      <c r="K50" s="89"/>
      <c r="L50" s="89">
        <f>L49/M49</f>
        <v>-0.61877535996093136</v>
      </c>
      <c r="M50" s="89"/>
      <c r="N50" s="89">
        <f>N49/O49</f>
        <v>0.35692388930594987</v>
      </c>
      <c r="O50" s="89"/>
    </row>
    <row r="52" spans="7:15" x14ac:dyDescent="0.25">
      <c r="G52" s="45"/>
      <c r="H52" s="45"/>
      <c r="I52" s="45"/>
    </row>
    <row r="53" spans="7:15" x14ac:dyDescent="0.25">
      <c r="G53" s="45"/>
      <c r="H53" s="45"/>
      <c r="I53" s="45"/>
    </row>
  </sheetData>
  <mergeCells count="10">
    <mergeCell ref="R3:W3"/>
    <mergeCell ref="R5:W5"/>
    <mergeCell ref="B2:H2"/>
    <mergeCell ref="J3:K3"/>
    <mergeCell ref="L3:M3"/>
    <mergeCell ref="N3:O3"/>
    <mergeCell ref="J50:K50"/>
    <mergeCell ref="L50:M50"/>
    <mergeCell ref="N50:O50"/>
    <mergeCell ref="G50:I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44-story Example Building</vt:lpstr>
      <vt:lpstr>Convert Story Forces to Moments</vt:lpstr>
      <vt:lpstr>Modal Participation 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2020-04-19T07:44:38Z</dcterms:modified>
</cp:coreProperties>
</file>